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240" yWindow="135" windowWidth="15600" windowHeight="6975" firstSheet="2" activeTab="2"/>
  </bookViews>
  <sheets>
    <sheet name="Sheet1" sheetId="9" state="hidden" r:id="rId1"/>
    <sheet name="Class-X Boardwise" sheetId="1" state="hidden" r:id="rId2"/>
    <sheet name="Board" sheetId="5" r:id="rId3"/>
    <sheet name="Open Board" sheetId="11" r:id="rId4"/>
    <sheet name="TS" sheetId="10" state="hidden" r:id="rId5"/>
    <sheet name="TS_Final" sheetId="20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1" hidden="1">'Class-X Boardwise'!$A$2:$EL$2</definedName>
    <definedName name="_xlnm.Print_Area" localSheetId="2">Board!$A$1:$FH$55</definedName>
    <definedName name="_xlnm.Print_Area" localSheetId="4">TS!$A$1:$T$44</definedName>
    <definedName name="_xlnm.Print_Area" localSheetId="5">TS_Final!$A$1:$T$44</definedName>
    <definedName name="_xlnm.Print_Titles" localSheetId="2">Board!$A:$B,Board!$1:$7</definedName>
    <definedName name="_xlnm.Print_Titles" localSheetId="5">TS_Final!$A:$B</definedName>
  </definedNames>
  <calcPr calcId="124519"/>
  <pivotCaches>
    <pivotCache cacheId="0" r:id="rId11"/>
  </pivotCaches>
</workbook>
</file>

<file path=xl/calcChain.xml><?xml version="1.0" encoding="utf-8"?>
<calcChain xmlns="http://schemas.openxmlformats.org/spreadsheetml/2006/main">
  <c r="B38" i="20"/>
  <c r="B39"/>
  <c r="B40"/>
  <c r="B41"/>
  <c r="B42"/>
  <c r="B43"/>
  <c r="B44"/>
  <c r="DK51" i="5"/>
  <c r="DJ51"/>
  <c r="DH51"/>
  <c r="DG51"/>
  <c r="DE51"/>
  <c r="DD51"/>
  <c r="CV51"/>
  <c r="CU51"/>
  <c r="CS51"/>
  <c r="CR51"/>
  <c r="CP51"/>
  <c r="CO51"/>
  <c r="BR51"/>
  <c r="BQ51"/>
  <c r="BO51"/>
  <c r="BN51"/>
  <c r="BL51"/>
  <c r="BK51"/>
  <c r="BC51"/>
  <c r="BB51"/>
  <c r="AZ51"/>
  <c r="AY51"/>
  <c r="AW51"/>
  <c r="AV51"/>
  <c r="Y51"/>
  <c r="X51"/>
  <c r="V51"/>
  <c r="U51"/>
  <c r="S51"/>
  <c r="R51"/>
  <c r="D51"/>
  <c r="F51"/>
  <c r="G51"/>
  <c r="I51"/>
  <c r="J51"/>
  <c r="C51"/>
  <c r="EV45"/>
  <c r="EM45"/>
  <c r="E41"/>
  <c r="FE28" l="1"/>
  <c r="FE12" l="1"/>
  <c r="EV12"/>
  <c r="EM12"/>
  <c r="B37" i="20" l="1"/>
  <c r="O31"/>
  <c r="O16"/>
  <c r="O1"/>
  <c r="C1" i="11" l="1"/>
  <c r="R55" i="5"/>
  <c r="AG55" s="1"/>
  <c r="AV55" s="1"/>
  <c r="BK55" s="1"/>
  <c r="BZ55" s="1"/>
  <c r="CO55" s="1"/>
  <c r="DD55" s="1"/>
  <c r="DS55" s="1"/>
  <c r="C11" i="10"/>
  <c r="C43"/>
  <c r="D43"/>
  <c r="E43"/>
  <c r="F43"/>
  <c r="G43"/>
  <c r="H43"/>
  <c r="I43"/>
  <c r="J43"/>
  <c r="K43"/>
  <c r="L43"/>
  <c r="M43"/>
  <c r="N43"/>
  <c r="O43"/>
  <c r="P43"/>
  <c r="Q43"/>
  <c r="R43"/>
  <c r="S43"/>
  <c r="T43"/>
  <c r="EQ55" i="5" l="1"/>
  <c r="EZ55" s="1"/>
  <c r="EH55"/>
  <c r="R54"/>
  <c r="AG54" s="1"/>
  <c r="AV54" s="1"/>
  <c r="BK54" s="1"/>
  <c r="BZ54" s="1"/>
  <c r="CO54" s="1"/>
  <c r="DD54" s="1"/>
  <c r="DS54" s="1"/>
  <c r="R53"/>
  <c r="AG53" s="1"/>
  <c r="AV53" s="1"/>
  <c r="BK53" s="1"/>
  <c r="BZ53" s="1"/>
  <c r="CO53" s="1"/>
  <c r="DD53" s="1"/>
  <c r="DS53" s="1"/>
  <c r="R52"/>
  <c r="AG52" s="1"/>
  <c r="AV52" s="1"/>
  <c r="BK52" s="1"/>
  <c r="BZ52" s="1"/>
  <c r="CO52" s="1"/>
  <c r="DD52" s="1"/>
  <c r="DS52" s="1"/>
  <c r="EH54" l="1"/>
  <c r="EQ54"/>
  <c r="EZ54" s="1"/>
  <c r="EH53"/>
  <c r="EQ53"/>
  <c r="EZ53" s="1"/>
  <c r="EH52"/>
  <c r="EQ52"/>
  <c r="EZ52" s="1"/>
  <c r="DS18"/>
  <c r="DT18"/>
  <c r="AG18"/>
  <c r="AH18"/>
  <c r="AJ18"/>
  <c r="AK18"/>
  <c r="AM18"/>
  <c r="AN18"/>
  <c r="BZ18"/>
  <c r="CA18"/>
  <c r="CC18"/>
  <c r="CD18"/>
  <c r="CF18"/>
  <c r="CG18"/>
  <c r="AS14" i="11"/>
  <c r="AT14"/>
  <c r="AR14"/>
  <c r="AJ14"/>
  <c r="AK14"/>
  <c r="AI14"/>
  <c r="Y14"/>
  <c r="X14"/>
  <c r="S14"/>
  <c r="R14"/>
  <c r="T14" s="1"/>
  <c r="P14"/>
  <c r="O14"/>
  <c r="Q14" s="1"/>
  <c r="M14"/>
  <c r="L14"/>
  <c r="J14"/>
  <c r="I14"/>
  <c r="G14"/>
  <c r="F14"/>
  <c r="H14" s="1"/>
  <c r="D14"/>
  <c r="C14"/>
  <c r="CY9" i="5"/>
  <c r="CY37"/>
  <c r="CY12"/>
  <c r="CY23"/>
  <c r="CY21"/>
  <c r="CY26"/>
  <c r="CY38"/>
  <c r="CY39"/>
  <c r="CY48"/>
  <c r="CY49"/>
  <c r="CY40"/>
  <c r="CY41"/>
  <c r="CY50"/>
  <c r="CY43"/>
  <c r="CY42"/>
  <c r="CY27"/>
  <c r="CY28"/>
  <c r="CY30"/>
  <c r="CY29"/>
  <c r="CY46"/>
  <c r="CY32"/>
  <c r="CY33"/>
  <c r="CY34"/>
  <c r="CY47"/>
  <c r="CY36"/>
  <c r="CY22"/>
  <c r="CY24"/>
  <c r="CY31"/>
  <c r="CY35"/>
  <c r="CY20"/>
  <c r="CY18"/>
  <c r="CY14"/>
  <c r="CY15"/>
  <c r="CY16"/>
  <c r="CY13"/>
  <c r="CY10"/>
  <c r="CY51" l="1"/>
  <c r="E14" i="11"/>
  <c r="Z14"/>
  <c r="U9"/>
  <c r="V9"/>
  <c r="U10"/>
  <c r="V10"/>
  <c r="U11"/>
  <c r="V11"/>
  <c r="U12"/>
  <c r="V12"/>
  <c r="U13"/>
  <c r="V13"/>
  <c r="U14"/>
  <c r="AA14" s="1"/>
  <c r="V14"/>
  <c r="AB14" s="1"/>
  <c r="W14"/>
  <c r="V8"/>
  <c r="FE15" i="5"/>
  <c r="FE16"/>
  <c r="FE23"/>
  <c r="FE31"/>
  <c r="FE35"/>
  <c r="FE20"/>
  <c r="FE18"/>
  <c r="FE21"/>
  <c r="FE22"/>
  <c r="FE24"/>
  <c r="FE26"/>
  <c r="FE27"/>
  <c r="FE30"/>
  <c r="FE29"/>
  <c r="FE33"/>
  <c r="FE34"/>
  <c r="FE47"/>
  <c r="FE36"/>
  <c r="FE38"/>
  <c r="FE39"/>
  <c r="FE48"/>
  <c r="FE49"/>
  <c r="FE40"/>
  <c r="FE41"/>
  <c r="FE43"/>
  <c r="FE10"/>
  <c r="DV34"/>
  <c r="DW34"/>
  <c r="DY34"/>
  <c r="DZ34"/>
  <c r="EA34"/>
  <c r="DS30"/>
  <c r="DT30"/>
  <c r="DV30"/>
  <c r="DW30"/>
  <c r="DY30"/>
  <c r="DZ30"/>
  <c r="CX34"/>
  <c r="BZ10"/>
  <c r="CA10"/>
  <c r="T17"/>
  <c r="AC14" i="11" l="1"/>
  <c r="B44" i="10" l="1"/>
  <c r="AQ15" i="11"/>
  <c r="AP15"/>
  <c r="AH15"/>
  <c r="AG15"/>
  <c r="Y15"/>
  <c r="X15"/>
  <c r="S15"/>
  <c r="S29" i="10" s="1"/>
  <c r="R15" i="11"/>
  <c r="R29" i="10" s="1"/>
  <c r="P15" i="11"/>
  <c r="P29" i="10" s="1"/>
  <c r="O15" i="11"/>
  <c r="O29" i="10" s="1"/>
  <c r="M15" i="11"/>
  <c r="M29" i="10" s="1"/>
  <c r="L15" i="11"/>
  <c r="L29" i="10" s="1"/>
  <c r="J15" i="11"/>
  <c r="J29" i="10" s="1"/>
  <c r="I15" i="11"/>
  <c r="I29" i="10" s="1"/>
  <c r="G15" i="11"/>
  <c r="V15" s="1"/>
  <c r="F15"/>
  <c r="U15" s="1"/>
  <c r="D15"/>
  <c r="D29" i="10" s="1"/>
  <c r="C15" i="11"/>
  <c r="C29" i="10" s="1"/>
  <c r="AO14" i="11"/>
  <c r="AU14" s="1"/>
  <c r="N14"/>
  <c r="AF14" s="1"/>
  <c r="AL14" s="1"/>
  <c r="K14"/>
  <c r="AR13"/>
  <c r="AN13"/>
  <c r="AT13" s="1"/>
  <c r="AM13"/>
  <c r="AS13" s="1"/>
  <c r="AI13"/>
  <c r="AE13"/>
  <c r="AK13" s="1"/>
  <c r="AD13"/>
  <c r="AJ13" s="1"/>
  <c r="AB13"/>
  <c r="Z13"/>
  <c r="AA13"/>
  <c r="T13"/>
  <c r="AO13" s="1"/>
  <c r="Q13"/>
  <c r="N13"/>
  <c r="AF13" s="1"/>
  <c r="AL13" s="1"/>
  <c r="K13"/>
  <c r="H13"/>
  <c r="W13" s="1"/>
  <c r="E13"/>
  <c r="AR12"/>
  <c r="AN12"/>
  <c r="AT12" s="1"/>
  <c r="AM12"/>
  <c r="AI12"/>
  <c r="AE12"/>
  <c r="AK12" s="1"/>
  <c r="AD12"/>
  <c r="AJ12" s="1"/>
  <c r="AA12"/>
  <c r="Z12"/>
  <c r="AB12"/>
  <c r="T12"/>
  <c r="AO12" s="1"/>
  <c r="Q12"/>
  <c r="N12"/>
  <c r="AF12" s="1"/>
  <c r="K12"/>
  <c r="H12"/>
  <c r="W12" s="1"/>
  <c r="E12"/>
  <c r="AR11"/>
  <c r="AN11"/>
  <c r="AT11" s="1"/>
  <c r="AM11"/>
  <c r="AS11" s="1"/>
  <c r="AI11"/>
  <c r="AE11"/>
  <c r="AK11" s="1"/>
  <c r="AD11"/>
  <c r="AJ11" s="1"/>
  <c r="Z11"/>
  <c r="AC11" s="1"/>
  <c r="AB11"/>
  <c r="AA11"/>
  <c r="T11"/>
  <c r="AO11" s="1"/>
  <c r="Q11"/>
  <c r="N11"/>
  <c r="AF11" s="1"/>
  <c r="K11"/>
  <c r="H11"/>
  <c r="W11" s="1"/>
  <c r="E11"/>
  <c r="AR10"/>
  <c r="AN10"/>
  <c r="AT10" s="1"/>
  <c r="AM10"/>
  <c r="AS10" s="1"/>
  <c r="AI10"/>
  <c r="AE10"/>
  <c r="AK10" s="1"/>
  <c r="AD10"/>
  <c r="AJ10" s="1"/>
  <c r="AA10"/>
  <c r="Z10"/>
  <c r="AB10"/>
  <c r="T10"/>
  <c r="AO10" s="1"/>
  <c r="Q10"/>
  <c r="N10"/>
  <c r="AF10" s="1"/>
  <c r="AL10" s="1"/>
  <c r="K10"/>
  <c r="H10"/>
  <c r="E10"/>
  <c r="AR9"/>
  <c r="AN9"/>
  <c r="AM9"/>
  <c r="AS9" s="1"/>
  <c r="AI9"/>
  <c r="AE9"/>
  <c r="AK9" s="1"/>
  <c r="AD9"/>
  <c r="AJ9" s="1"/>
  <c r="AB9"/>
  <c r="AA9"/>
  <c r="Z9"/>
  <c r="T9"/>
  <c r="AO9" s="1"/>
  <c r="Q9"/>
  <c r="N9"/>
  <c r="AF9" s="1"/>
  <c r="K9"/>
  <c r="H9"/>
  <c r="W9" s="1"/>
  <c r="E9"/>
  <c r="AR8"/>
  <c r="AN8"/>
  <c r="AT8" s="1"/>
  <c r="AM8"/>
  <c r="AI8"/>
  <c r="AE8"/>
  <c r="AK8" s="1"/>
  <c r="AD8"/>
  <c r="AJ8" s="1"/>
  <c r="AB8"/>
  <c r="Z8"/>
  <c r="U8"/>
  <c r="AA8" s="1"/>
  <c r="T8"/>
  <c r="AO8" s="1"/>
  <c r="Q8"/>
  <c r="N8"/>
  <c r="K8"/>
  <c r="H8"/>
  <c r="E8"/>
  <c r="U1"/>
  <c r="K15" l="1"/>
  <c r="K29" i="10" s="1"/>
  <c r="AA15" i="11"/>
  <c r="AU10"/>
  <c r="AR15"/>
  <c r="Q15"/>
  <c r="Q29" i="10" s="1"/>
  <c r="AB15" i="11"/>
  <c r="AC12"/>
  <c r="F29" i="10"/>
  <c r="AL9" i="11"/>
  <c r="W10"/>
  <c r="AC10" s="1"/>
  <c r="AM15"/>
  <c r="AS15" s="1"/>
  <c r="AU11"/>
  <c r="AU12"/>
  <c r="T15"/>
  <c r="T29" i="10" s="1"/>
  <c r="N15" i="11"/>
  <c r="N29" i="10" s="1"/>
  <c r="AI15" i="11"/>
  <c r="E15"/>
  <c r="E29" i="10" s="1"/>
  <c r="AL12" i="11"/>
  <c r="H15"/>
  <c r="W8"/>
  <c r="AC8" s="1"/>
  <c r="AD15"/>
  <c r="AJ15" s="1"/>
  <c r="AS8"/>
  <c r="AC9"/>
  <c r="AL11"/>
  <c r="AC13"/>
  <c r="G29" i="10"/>
  <c r="AU9" i="11"/>
  <c r="Z15"/>
  <c r="AF8"/>
  <c r="AT9"/>
  <c r="AS12"/>
  <c r="AU13"/>
  <c r="AO15"/>
  <c r="AN15"/>
  <c r="AT15" s="1"/>
  <c r="AE15"/>
  <c r="AK15" s="1"/>
  <c r="AU8"/>
  <c r="AU15" l="1"/>
  <c r="W15"/>
  <c r="AC15" s="1"/>
  <c r="H29" i="10"/>
  <c r="AL8" i="11"/>
  <c r="AF15"/>
  <c r="AL15" s="1"/>
  <c r="B43" i="10" l="1"/>
  <c r="B42"/>
  <c r="B41"/>
  <c r="B40"/>
  <c r="B39"/>
  <c r="B38"/>
  <c r="B37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T24"/>
  <c r="T39" s="1"/>
  <c r="S24"/>
  <c r="S39" s="1"/>
  <c r="R24"/>
  <c r="R39" s="1"/>
  <c r="Q24"/>
  <c r="Q39" s="1"/>
  <c r="P24"/>
  <c r="P39" s="1"/>
  <c r="O24"/>
  <c r="O39" s="1"/>
  <c r="N24"/>
  <c r="N39" s="1"/>
  <c r="M24"/>
  <c r="M39" s="1"/>
  <c r="L24"/>
  <c r="L39" s="1"/>
  <c r="K24"/>
  <c r="K39" s="1"/>
  <c r="J24"/>
  <c r="J39" s="1"/>
  <c r="I24"/>
  <c r="I39" s="1"/>
  <c r="H24"/>
  <c r="H39" s="1"/>
  <c r="G24"/>
  <c r="G39" s="1"/>
  <c r="F24"/>
  <c r="E24"/>
  <c r="E39" s="1"/>
  <c r="D24"/>
  <c r="D39" s="1"/>
  <c r="C24"/>
  <c r="T23"/>
  <c r="S23"/>
  <c r="R23"/>
  <c r="Q23"/>
  <c r="P23"/>
  <c r="O23"/>
  <c r="N23"/>
  <c r="M23"/>
  <c r="L23"/>
  <c r="K23"/>
  <c r="J23"/>
  <c r="I23"/>
  <c r="H23"/>
  <c r="G23"/>
  <c r="F23"/>
  <c r="E23"/>
  <c r="D23"/>
  <c r="C23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T8"/>
  <c r="S8"/>
  <c r="R8"/>
  <c r="Q8"/>
  <c r="P8"/>
  <c r="O8"/>
  <c r="N8"/>
  <c r="M8"/>
  <c r="L8"/>
  <c r="K8"/>
  <c r="J8"/>
  <c r="I8"/>
  <c r="H8"/>
  <c r="G8"/>
  <c r="F8"/>
  <c r="E8"/>
  <c r="D8"/>
  <c r="C8"/>
  <c r="T7"/>
  <c r="S7"/>
  <c r="R7"/>
  <c r="Q7"/>
  <c r="P7"/>
  <c r="O7"/>
  <c r="N7"/>
  <c r="M7"/>
  <c r="L7"/>
  <c r="K7"/>
  <c r="J7"/>
  <c r="I7"/>
  <c r="H7"/>
  <c r="G7"/>
  <c r="F7"/>
  <c r="E7"/>
  <c r="D7"/>
  <c r="C7"/>
  <c r="FD32" i="5"/>
  <c r="FC32"/>
  <c r="EL32"/>
  <c r="EK32"/>
  <c r="I38" i="10" l="1"/>
  <c r="Q38"/>
  <c r="FE32" i="5"/>
  <c r="O38" i="10"/>
  <c r="G38"/>
  <c r="H38"/>
  <c r="P38"/>
  <c r="J38"/>
  <c r="R38"/>
  <c r="P37"/>
  <c r="F38"/>
  <c r="N38"/>
  <c r="E37"/>
  <c r="S38"/>
  <c r="D38"/>
  <c r="L38"/>
  <c r="T38"/>
  <c r="O37"/>
  <c r="E38"/>
  <c r="M38"/>
  <c r="F39"/>
  <c r="K38"/>
  <c r="C38"/>
  <c r="J37"/>
  <c r="G37"/>
  <c r="R37"/>
  <c r="N37"/>
  <c r="M37"/>
  <c r="H37"/>
  <c r="F37"/>
  <c r="D37"/>
  <c r="L37"/>
  <c r="T37"/>
  <c r="C37"/>
  <c r="K37"/>
  <c r="S37"/>
  <c r="I37"/>
  <c r="Q37"/>
  <c r="EV28" i="5"/>
  <c r="EM28"/>
  <c r="FD42"/>
  <c r="FD51" s="1"/>
  <c r="FC42"/>
  <c r="FC51" s="1"/>
  <c r="EU42"/>
  <c r="EU51" s="1"/>
  <c r="ET42"/>
  <c r="ET51" s="1"/>
  <c r="EL42"/>
  <c r="EL51" s="1"/>
  <c r="EK42"/>
  <c r="EK51" s="1"/>
  <c r="FE42" l="1"/>
  <c r="BE45"/>
  <c r="BE13"/>
  <c r="BF37"/>
  <c r="BE37"/>
  <c r="BF9"/>
  <c r="L31"/>
  <c r="M31"/>
  <c r="L35"/>
  <c r="M35"/>
  <c r="L20"/>
  <c r="M20"/>
  <c r="L18"/>
  <c r="M18"/>
  <c r="L19"/>
  <c r="M19"/>
  <c r="N19"/>
  <c r="L21"/>
  <c r="M21"/>
  <c r="L22"/>
  <c r="M22"/>
  <c r="L24"/>
  <c r="M24"/>
  <c r="L25"/>
  <c r="M25"/>
  <c r="L26"/>
  <c r="M26"/>
  <c r="L27"/>
  <c r="M27"/>
  <c r="L28"/>
  <c r="M28"/>
  <c r="L30"/>
  <c r="M30"/>
  <c r="L29"/>
  <c r="M29"/>
  <c r="L46"/>
  <c r="M46"/>
  <c r="L32"/>
  <c r="M32"/>
  <c r="L33"/>
  <c r="M33"/>
  <c r="L34"/>
  <c r="M34"/>
  <c r="L47"/>
  <c r="M47"/>
  <c r="L36"/>
  <c r="M36"/>
  <c r="L44"/>
  <c r="M44"/>
  <c r="L38"/>
  <c r="M38"/>
  <c r="L39"/>
  <c r="M39"/>
  <c r="L48"/>
  <c r="M48"/>
  <c r="L49"/>
  <c r="M49"/>
  <c r="L40"/>
  <c r="M40"/>
  <c r="L41"/>
  <c r="M41"/>
  <c r="L50"/>
  <c r="M50"/>
  <c r="L43"/>
  <c r="M43"/>
  <c r="L42"/>
  <c r="M42"/>
  <c r="L13"/>
  <c r="M13"/>
  <c r="L45"/>
  <c r="M45"/>
  <c r="L12"/>
  <c r="M12"/>
  <c r="L14"/>
  <c r="M14"/>
  <c r="L15"/>
  <c r="M15"/>
  <c r="L16"/>
  <c r="M16"/>
  <c r="L10"/>
  <c r="M10"/>
  <c r="BZ39"/>
  <c r="CA39"/>
  <c r="BZ48"/>
  <c r="CA48"/>
  <c r="BZ49"/>
  <c r="CA49"/>
  <c r="BZ40"/>
  <c r="CA40"/>
  <c r="BZ41"/>
  <c r="CA41"/>
  <c r="BZ50"/>
  <c r="CA50"/>
  <c r="BZ43"/>
  <c r="CA43"/>
  <c r="BZ42"/>
  <c r="CA42"/>
  <c r="CA38"/>
  <c r="BZ38"/>
  <c r="BZ19"/>
  <c r="CA19"/>
  <c r="CB19"/>
  <c r="BZ21"/>
  <c r="CA21"/>
  <c r="BZ22"/>
  <c r="CA22"/>
  <c r="BZ24"/>
  <c r="CA24"/>
  <c r="BZ26"/>
  <c r="CA26"/>
  <c r="BZ27"/>
  <c r="CA27"/>
  <c r="BZ28"/>
  <c r="CA28"/>
  <c r="BZ30"/>
  <c r="CA30"/>
  <c r="BZ29"/>
  <c r="CA29"/>
  <c r="BZ46"/>
  <c r="CA46"/>
  <c r="BZ32"/>
  <c r="CA32"/>
  <c r="BZ33"/>
  <c r="CA33"/>
  <c r="BZ34"/>
  <c r="CA34"/>
  <c r="BZ47"/>
  <c r="CA47"/>
  <c r="BZ36"/>
  <c r="CA36"/>
  <c r="CX12" l="1"/>
  <c r="CX10"/>
  <c r="DA10" s="1"/>
  <c r="BT49"/>
  <c r="BT38"/>
  <c r="BT33"/>
  <c r="BU33"/>
  <c r="BT34"/>
  <c r="BU34"/>
  <c r="BT27"/>
  <c r="BU27"/>
  <c r="BT30"/>
  <c r="BU30"/>
  <c r="BT29"/>
  <c r="BU29"/>
  <c r="BT31"/>
  <c r="BT16"/>
  <c r="BT13"/>
  <c r="BU13"/>
  <c r="BT10"/>
  <c r="BW10" s="1"/>
  <c r="BU10"/>
  <c r="BX10" s="1"/>
  <c r="W9"/>
  <c r="AA17"/>
  <c r="AB17"/>
  <c r="AB12"/>
  <c r="AA12"/>
  <c r="AB45"/>
  <c r="AA45"/>
  <c r="AB13"/>
  <c r="AA13"/>
  <c r="AB10"/>
  <c r="AE10" s="1"/>
  <c r="AA10"/>
  <c r="AD10" s="1"/>
  <c r="AA9"/>
  <c r="O43"/>
  <c r="O35"/>
  <c r="M23"/>
  <c r="L23"/>
  <c r="P20"/>
  <c r="L37"/>
  <c r="O20"/>
  <c r="EV22"/>
  <c r="EM22"/>
  <c r="DZ22"/>
  <c r="DY22"/>
  <c r="DW22"/>
  <c r="DV22"/>
  <c r="DT22"/>
  <c r="DS22"/>
  <c r="DN22"/>
  <c r="DQ22" s="1"/>
  <c r="DM22"/>
  <c r="DP22" s="1"/>
  <c r="DL22"/>
  <c r="DI22"/>
  <c r="DF22"/>
  <c r="DB22"/>
  <c r="CX22"/>
  <c r="CW22"/>
  <c r="CT22"/>
  <c r="CQ22"/>
  <c r="CG22"/>
  <c r="CF22"/>
  <c r="CD22"/>
  <c r="CC22"/>
  <c r="BU22"/>
  <c r="BX22" s="1"/>
  <c r="BT22"/>
  <c r="BW22" s="1"/>
  <c r="BS22"/>
  <c r="BP22"/>
  <c r="BM22"/>
  <c r="BF22"/>
  <c r="BE22"/>
  <c r="BD22"/>
  <c r="BA22"/>
  <c r="AX22"/>
  <c r="AN22"/>
  <c r="AM22"/>
  <c r="AK22"/>
  <c r="AJ22"/>
  <c r="AH22"/>
  <c r="AG22"/>
  <c r="AB22"/>
  <c r="AE22" s="1"/>
  <c r="AA22"/>
  <c r="AD22" s="1"/>
  <c r="Z22"/>
  <c r="W22"/>
  <c r="T22"/>
  <c r="O22"/>
  <c r="K22"/>
  <c r="H22"/>
  <c r="E22"/>
  <c r="EV10"/>
  <c r="EM10"/>
  <c r="DW10"/>
  <c r="DV10"/>
  <c r="DT10"/>
  <c r="DS10"/>
  <c r="DN10"/>
  <c r="DQ10" s="1"/>
  <c r="DM10"/>
  <c r="DP10" s="1"/>
  <c r="DI10"/>
  <c r="DO10" s="1"/>
  <c r="DF10"/>
  <c r="DB10"/>
  <c r="CT10"/>
  <c r="CQ10"/>
  <c r="CD10"/>
  <c r="CC10"/>
  <c r="BP10"/>
  <c r="BM10"/>
  <c r="BF10"/>
  <c r="BE10"/>
  <c r="BH10" s="1"/>
  <c r="BA10"/>
  <c r="AX10"/>
  <c r="AK10"/>
  <c r="AJ10"/>
  <c r="AH10"/>
  <c r="AG10"/>
  <c r="W10"/>
  <c r="AC10" s="1"/>
  <c r="T10"/>
  <c r="O10"/>
  <c r="P10"/>
  <c r="H10"/>
  <c r="E10"/>
  <c r="FE9"/>
  <c r="EV9"/>
  <c r="EM9"/>
  <c r="DZ9"/>
  <c r="DY9"/>
  <c r="DW9"/>
  <c r="DV9"/>
  <c r="DT9"/>
  <c r="DS9"/>
  <c r="DN9"/>
  <c r="DM9"/>
  <c r="DL9"/>
  <c r="DI9"/>
  <c r="DF9"/>
  <c r="CX9"/>
  <c r="CW9"/>
  <c r="CT9"/>
  <c r="CQ9"/>
  <c r="CG9"/>
  <c r="CF9"/>
  <c r="CD9"/>
  <c r="CC9"/>
  <c r="CA9"/>
  <c r="BZ9"/>
  <c r="BU9"/>
  <c r="BT9"/>
  <c r="BS9"/>
  <c r="BP9"/>
  <c r="BM9"/>
  <c r="BI9"/>
  <c r="BE9"/>
  <c r="BD9"/>
  <c r="BA9"/>
  <c r="AX9"/>
  <c r="AN9"/>
  <c r="AM9"/>
  <c r="AK9"/>
  <c r="AJ9"/>
  <c r="AH9"/>
  <c r="AG9"/>
  <c r="AB9"/>
  <c r="Z9"/>
  <c r="T9"/>
  <c r="M9"/>
  <c r="L9"/>
  <c r="K9"/>
  <c r="H9"/>
  <c r="E9"/>
  <c r="L51" l="1"/>
  <c r="O51" s="1"/>
  <c r="DR10"/>
  <c r="CB10"/>
  <c r="CB22"/>
  <c r="AE9"/>
  <c r="BG9"/>
  <c r="BX9"/>
  <c r="DQ9"/>
  <c r="DX10"/>
  <c r="DA9"/>
  <c r="CE10"/>
  <c r="AD9"/>
  <c r="DB9"/>
  <c r="BW9"/>
  <c r="DP9"/>
  <c r="BI10"/>
  <c r="AC9"/>
  <c r="DU10"/>
  <c r="CI22"/>
  <c r="EQ22" s="1"/>
  <c r="CJ22"/>
  <c r="ER22" s="1"/>
  <c r="EX22" s="1"/>
  <c r="AI10"/>
  <c r="AP9"/>
  <c r="AL10"/>
  <c r="N10"/>
  <c r="N22"/>
  <c r="P9"/>
  <c r="DX9"/>
  <c r="AO9"/>
  <c r="BV10"/>
  <c r="BY10" s="1"/>
  <c r="AF10"/>
  <c r="EB22"/>
  <c r="EE22" s="1"/>
  <c r="CE22"/>
  <c r="BI22"/>
  <c r="EA22"/>
  <c r="DO22"/>
  <c r="DR22" s="1"/>
  <c r="DU22"/>
  <c r="CZ22"/>
  <c r="DC22" s="1"/>
  <c r="DA22"/>
  <c r="CH22"/>
  <c r="BV22"/>
  <c r="BY22" s="1"/>
  <c r="BH22"/>
  <c r="AC22"/>
  <c r="AF22" s="1"/>
  <c r="AO22"/>
  <c r="AQ22"/>
  <c r="AT22" s="1"/>
  <c r="AI22"/>
  <c r="P22"/>
  <c r="AL22"/>
  <c r="AP22"/>
  <c r="EC22"/>
  <c r="DX22"/>
  <c r="BG22"/>
  <c r="CZ10"/>
  <c r="DC10" s="1"/>
  <c r="CI9"/>
  <c r="AP10"/>
  <c r="EH10" s="1"/>
  <c r="EN10" s="1"/>
  <c r="CI10"/>
  <c r="CL10" s="1"/>
  <c r="EB10"/>
  <c r="EZ10" s="1"/>
  <c r="FF10" s="1"/>
  <c r="BG10"/>
  <c r="BJ10" s="1"/>
  <c r="AL9"/>
  <c r="CB9"/>
  <c r="AQ10"/>
  <c r="CJ10"/>
  <c r="EC10"/>
  <c r="BV9"/>
  <c r="EA9"/>
  <c r="CH9"/>
  <c r="AI9"/>
  <c r="AQ9"/>
  <c r="CE9"/>
  <c r="BH9"/>
  <c r="DU9"/>
  <c r="DO9"/>
  <c r="O9"/>
  <c r="CZ9"/>
  <c r="EC9"/>
  <c r="N9"/>
  <c r="CJ9"/>
  <c r="EB9"/>
  <c r="Q10" l="1"/>
  <c r="EH9"/>
  <c r="CM22"/>
  <c r="DC9"/>
  <c r="AS9"/>
  <c r="AT9"/>
  <c r="CK22"/>
  <c r="CL9"/>
  <c r="CK10"/>
  <c r="CN10" s="1"/>
  <c r="EZ22"/>
  <c r="FF22" s="1"/>
  <c r="AR10"/>
  <c r="CL22"/>
  <c r="BY9"/>
  <c r="AR9"/>
  <c r="DR9"/>
  <c r="AF9"/>
  <c r="EQ10"/>
  <c r="EW10" s="1"/>
  <c r="EI9"/>
  <c r="EE10"/>
  <c r="AS10"/>
  <c r="EI22"/>
  <c r="EO22" s="1"/>
  <c r="EW22"/>
  <c r="AR22"/>
  <c r="AU22" s="1"/>
  <c r="Q22"/>
  <c r="ED22"/>
  <c r="EG22" s="1"/>
  <c r="BJ22"/>
  <c r="AS22"/>
  <c r="EH22"/>
  <c r="EN22" s="1"/>
  <c r="FA22"/>
  <c r="FG22" s="1"/>
  <c r="EF22"/>
  <c r="ED10"/>
  <c r="FB10" s="1"/>
  <c r="FH10" s="1"/>
  <c r="EQ9"/>
  <c r="ER10"/>
  <c r="EX10" s="1"/>
  <c r="CM10"/>
  <c r="EF10"/>
  <c r="FA10"/>
  <c r="FG10" s="1"/>
  <c r="EI10"/>
  <c r="EO10" s="1"/>
  <c r="AT10"/>
  <c r="ED9"/>
  <c r="CM9"/>
  <c r="ER9"/>
  <c r="CK9"/>
  <c r="BJ9"/>
  <c r="EE9"/>
  <c r="EZ9"/>
  <c r="FA9"/>
  <c r="EF9"/>
  <c r="Q9"/>
  <c r="EN9" l="1"/>
  <c r="EX9"/>
  <c r="FB9"/>
  <c r="FH9" s="1"/>
  <c r="EO9"/>
  <c r="EW9"/>
  <c r="ES10"/>
  <c r="EY10" s="1"/>
  <c r="AU10"/>
  <c r="EJ10"/>
  <c r="EP10" s="1"/>
  <c r="FG9"/>
  <c r="EG9"/>
  <c r="EG10"/>
  <c r="FF9"/>
  <c r="FB22"/>
  <c r="FH22" s="1"/>
  <c r="EJ22"/>
  <c r="EP22" s="1"/>
  <c r="ES22"/>
  <c r="EY22" s="1"/>
  <c r="CN22"/>
  <c r="ES9"/>
  <c r="CN9"/>
  <c r="AU9"/>
  <c r="EJ9"/>
  <c r="EP9" l="1"/>
  <c r="EY9"/>
  <c r="E40"/>
  <c r="K21"/>
  <c r="EV21"/>
  <c r="EM21"/>
  <c r="DZ21"/>
  <c r="DY21"/>
  <c r="DW21"/>
  <c r="DV21"/>
  <c r="DT21"/>
  <c r="DS21"/>
  <c r="DN21"/>
  <c r="DQ21" s="1"/>
  <c r="DM21"/>
  <c r="DP21" s="1"/>
  <c r="DL21"/>
  <c r="DI21"/>
  <c r="DF21"/>
  <c r="DB21"/>
  <c r="CX21"/>
  <c r="DA21" s="1"/>
  <c r="CW21"/>
  <c r="CT21"/>
  <c r="CQ21"/>
  <c r="CG21"/>
  <c r="CF21"/>
  <c r="CD21"/>
  <c r="CC21"/>
  <c r="BU21"/>
  <c r="BX21" s="1"/>
  <c r="BT21"/>
  <c r="BW21" s="1"/>
  <c r="BS21"/>
  <c r="BP21"/>
  <c r="BM21"/>
  <c r="BF21"/>
  <c r="BI21" s="1"/>
  <c r="BE21"/>
  <c r="BD21"/>
  <c r="BA21"/>
  <c r="AX21"/>
  <c r="AN21"/>
  <c r="AM21"/>
  <c r="AK21"/>
  <c r="AJ21"/>
  <c r="AH21"/>
  <c r="AG21"/>
  <c r="AB21"/>
  <c r="AE21" s="1"/>
  <c r="AA21"/>
  <c r="AD21" s="1"/>
  <c r="Z21"/>
  <c r="W21"/>
  <c r="T21"/>
  <c r="P21"/>
  <c r="H21"/>
  <c r="E21"/>
  <c r="N21" l="1"/>
  <c r="AP21"/>
  <c r="AS21" s="1"/>
  <c r="AO21"/>
  <c r="CB21"/>
  <c r="AI21"/>
  <c r="CI21"/>
  <c r="CL21" s="1"/>
  <c r="AQ21"/>
  <c r="AT21" s="1"/>
  <c r="EA21"/>
  <c r="DO21"/>
  <c r="DR21" s="1"/>
  <c r="DU21"/>
  <c r="CZ21"/>
  <c r="DC21" s="1"/>
  <c r="CH21"/>
  <c r="BV21"/>
  <c r="BY21" s="1"/>
  <c r="CE21"/>
  <c r="BH21"/>
  <c r="AC21"/>
  <c r="AF21" s="1"/>
  <c r="AL21"/>
  <c r="O21"/>
  <c r="BG21"/>
  <c r="EC21"/>
  <c r="CJ21"/>
  <c r="DX21"/>
  <c r="EB21"/>
  <c r="Q21" l="1"/>
  <c r="EQ21"/>
  <c r="EW21" s="1"/>
  <c r="EH21"/>
  <c r="EN21" s="1"/>
  <c r="AR21"/>
  <c r="EJ21" s="1"/>
  <c r="EP21" s="1"/>
  <c r="EI21"/>
  <c r="EO21" s="1"/>
  <c r="ED21"/>
  <c r="EG21" s="1"/>
  <c r="EF21"/>
  <c r="FA21"/>
  <c r="FG21" s="1"/>
  <c r="CM21"/>
  <c r="ER21"/>
  <c r="EX21" s="1"/>
  <c r="EE21"/>
  <c r="EZ21"/>
  <c r="FF21" s="1"/>
  <c r="CK21"/>
  <c r="BJ21"/>
  <c r="CH33"/>
  <c r="BM33"/>
  <c r="BP33"/>
  <c r="BV33" s="1"/>
  <c r="CF33"/>
  <c r="CG33"/>
  <c r="AU21" l="1"/>
  <c r="FB21"/>
  <c r="FH21" s="1"/>
  <c r="ES21"/>
  <c r="EY21" s="1"/>
  <c r="CN21"/>
  <c r="DY29" l="1"/>
  <c r="DY46"/>
  <c r="DY33"/>
  <c r="DY47"/>
  <c r="DY36"/>
  <c r="CQ13" l="1"/>
  <c r="DM34" l="1"/>
  <c r="DP34" s="1"/>
  <c r="DN34"/>
  <c r="DQ34" s="1"/>
  <c r="CX30"/>
  <c r="CA20"/>
  <c r="BZ20"/>
  <c r="E14"/>
  <c r="DT13"/>
  <c r="DT12"/>
  <c r="DT14"/>
  <c r="DT15"/>
  <c r="DT16"/>
  <c r="DT23"/>
  <c r="DT31"/>
  <c r="DT35"/>
  <c r="DT20"/>
  <c r="DT24"/>
  <c r="DT26"/>
  <c r="DT27"/>
  <c r="DT28"/>
  <c r="DT29"/>
  <c r="DT46"/>
  <c r="DT32"/>
  <c r="DT33"/>
  <c r="DT34"/>
  <c r="DT47"/>
  <c r="DT36"/>
  <c r="DT38"/>
  <c r="DT39"/>
  <c r="DT48"/>
  <c r="DT49"/>
  <c r="DT40"/>
  <c r="DT41"/>
  <c r="DT50"/>
  <c r="DT43"/>
  <c r="DT42"/>
  <c r="DS12"/>
  <c r="DS14"/>
  <c r="DS15"/>
  <c r="DS16"/>
  <c r="DS23"/>
  <c r="DS31"/>
  <c r="DS35"/>
  <c r="DS20"/>
  <c r="DS24"/>
  <c r="DS26"/>
  <c r="DS27"/>
  <c r="DS28"/>
  <c r="DS29"/>
  <c r="DS46"/>
  <c r="DS32"/>
  <c r="DS33"/>
  <c r="DS34"/>
  <c r="DS47"/>
  <c r="DS36"/>
  <c r="DS38"/>
  <c r="DS39"/>
  <c r="DS48"/>
  <c r="DS49"/>
  <c r="DS40"/>
  <c r="DS41"/>
  <c r="DS50"/>
  <c r="DS43"/>
  <c r="DS42"/>
  <c r="DS37"/>
  <c r="AN16"/>
  <c r="AM16"/>
  <c r="AH16"/>
  <c r="AG16"/>
  <c r="FE14" l="1"/>
  <c r="FE37"/>
  <c r="EV14"/>
  <c r="EV15"/>
  <c r="EV16"/>
  <c r="EV23"/>
  <c r="EV31"/>
  <c r="EV35"/>
  <c r="EV20"/>
  <c r="EV18"/>
  <c r="EV24"/>
  <c r="EV26"/>
  <c r="EV27"/>
  <c r="EV30"/>
  <c r="EV29"/>
  <c r="EV32"/>
  <c r="EV33"/>
  <c r="EV34"/>
  <c r="EV47"/>
  <c r="EV36"/>
  <c r="EV38"/>
  <c r="EV39"/>
  <c r="EV48"/>
  <c r="EV49"/>
  <c r="EV40"/>
  <c r="EV41"/>
  <c r="EV43"/>
  <c r="EV42"/>
  <c r="EM14"/>
  <c r="EM15"/>
  <c r="EM16"/>
  <c r="EM17"/>
  <c r="EM23"/>
  <c r="EM31"/>
  <c r="EM35"/>
  <c r="EM20"/>
  <c r="EM18"/>
  <c r="EM19"/>
  <c r="EM24"/>
  <c r="EM26"/>
  <c r="EM27"/>
  <c r="EM30"/>
  <c r="EM29"/>
  <c r="EM32"/>
  <c r="EM33"/>
  <c r="EM34"/>
  <c r="EM47"/>
  <c r="EM36"/>
  <c r="EM38"/>
  <c r="EM39"/>
  <c r="EM48"/>
  <c r="EM49"/>
  <c r="EM40"/>
  <c r="EM41"/>
  <c r="EM50"/>
  <c r="EM43"/>
  <c r="EM42"/>
  <c r="DL31"/>
  <c r="DL35"/>
  <c r="DL18"/>
  <c r="DL27"/>
  <c r="DL30"/>
  <c r="DL29"/>
  <c r="DL40"/>
  <c r="DI13"/>
  <c r="DI12"/>
  <c r="DO12" s="1"/>
  <c r="DI16"/>
  <c r="DO16" s="1"/>
  <c r="DI31"/>
  <c r="DI35"/>
  <c r="DI18"/>
  <c r="DI26"/>
  <c r="DI27"/>
  <c r="DI30"/>
  <c r="DI29"/>
  <c r="DI32"/>
  <c r="DI33"/>
  <c r="DO33" s="1"/>
  <c r="DI34"/>
  <c r="DI38"/>
  <c r="DI39"/>
  <c r="DO39" s="1"/>
  <c r="DI40"/>
  <c r="DI41"/>
  <c r="DO41" s="1"/>
  <c r="DI43"/>
  <c r="DO43" s="1"/>
  <c r="DI42"/>
  <c r="DF13"/>
  <c r="DU13" s="1"/>
  <c r="DF12"/>
  <c r="DF16"/>
  <c r="DF31"/>
  <c r="DF35"/>
  <c r="DF18"/>
  <c r="DF26"/>
  <c r="DF27"/>
  <c r="DF30"/>
  <c r="DF29"/>
  <c r="DF32"/>
  <c r="DF33"/>
  <c r="DF34"/>
  <c r="DF38"/>
  <c r="DF39"/>
  <c r="DF40"/>
  <c r="DF41"/>
  <c r="DF43"/>
  <c r="DF42"/>
  <c r="CW13"/>
  <c r="CW14"/>
  <c r="CW23"/>
  <c r="CW31"/>
  <c r="CW35"/>
  <c r="CW20"/>
  <c r="CW18"/>
  <c r="CW24"/>
  <c r="EA24" s="1"/>
  <c r="CW27"/>
  <c r="CW28"/>
  <c r="CW30"/>
  <c r="CW29"/>
  <c r="CW46"/>
  <c r="EA46" s="1"/>
  <c r="CW33"/>
  <c r="EA33" s="1"/>
  <c r="CW47"/>
  <c r="EA47" s="1"/>
  <c r="CW36"/>
  <c r="CW40"/>
  <c r="CT13"/>
  <c r="CT12"/>
  <c r="CT14"/>
  <c r="DX14" s="1"/>
  <c r="CT15"/>
  <c r="CZ15" s="1"/>
  <c r="ED15" s="1"/>
  <c r="FB15" s="1"/>
  <c r="CT16"/>
  <c r="CZ16" s="1"/>
  <c r="CT23"/>
  <c r="DX23" s="1"/>
  <c r="CT31"/>
  <c r="CT35"/>
  <c r="CT20"/>
  <c r="CT18"/>
  <c r="CT24"/>
  <c r="DX24" s="1"/>
  <c r="CT26"/>
  <c r="CZ26" s="1"/>
  <c r="CT27"/>
  <c r="CT28"/>
  <c r="CT30"/>
  <c r="CT29"/>
  <c r="CT46"/>
  <c r="DX46" s="1"/>
  <c r="CT32"/>
  <c r="CZ32" s="1"/>
  <c r="CT33"/>
  <c r="CT34"/>
  <c r="CT47"/>
  <c r="CT36"/>
  <c r="DX36" s="1"/>
  <c r="CT38"/>
  <c r="CT39"/>
  <c r="CZ39" s="1"/>
  <c r="CT48"/>
  <c r="DX48" s="1"/>
  <c r="CT49"/>
  <c r="CZ49" s="1"/>
  <c r="CT40"/>
  <c r="DX40" s="1"/>
  <c r="CT41"/>
  <c r="CZ41" s="1"/>
  <c r="CT50"/>
  <c r="DX50" s="1"/>
  <c r="CT43"/>
  <c r="CZ43" s="1"/>
  <c r="CT42"/>
  <c r="CQ12"/>
  <c r="CQ14"/>
  <c r="DU14" s="1"/>
  <c r="CQ15"/>
  <c r="DU15" s="1"/>
  <c r="CQ16"/>
  <c r="CQ23"/>
  <c r="DU23" s="1"/>
  <c r="CQ31"/>
  <c r="CQ35"/>
  <c r="CQ20"/>
  <c r="DU20" s="1"/>
  <c r="CQ18"/>
  <c r="CQ24"/>
  <c r="DU24" s="1"/>
  <c r="CQ26"/>
  <c r="CQ27"/>
  <c r="CQ28"/>
  <c r="CQ30"/>
  <c r="CQ29"/>
  <c r="CQ46"/>
  <c r="DU46" s="1"/>
  <c r="CQ32"/>
  <c r="CQ33"/>
  <c r="CQ34"/>
  <c r="CQ47"/>
  <c r="DU47" s="1"/>
  <c r="CQ36"/>
  <c r="DU36" s="1"/>
  <c r="CQ38"/>
  <c r="CQ39"/>
  <c r="CQ48"/>
  <c r="DU48" s="1"/>
  <c r="CQ49"/>
  <c r="DU49" s="1"/>
  <c r="CQ40"/>
  <c r="CQ41"/>
  <c r="CQ50"/>
  <c r="DU50" s="1"/>
  <c r="CQ43"/>
  <c r="CQ42"/>
  <c r="BS31"/>
  <c r="BS35"/>
  <c r="BS18"/>
  <c r="BS27"/>
  <c r="BS30"/>
  <c r="BS29"/>
  <c r="BS40"/>
  <c r="BP13"/>
  <c r="BV13" s="1"/>
  <c r="BP12"/>
  <c r="BP16"/>
  <c r="BV16" s="1"/>
  <c r="BP31"/>
  <c r="BP35"/>
  <c r="BP18"/>
  <c r="BP26"/>
  <c r="BP27"/>
  <c r="BP30"/>
  <c r="BP29"/>
  <c r="BP32"/>
  <c r="BV32" s="1"/>
  <c r="BP34"/>
  <c r="BV34" s="1"/>
  <c r="BP38"/>
  <c r="BP39"/>
  <c r="BP49"/>
  <c r="BV49" s="1"/>
  <c r="BP40"/>
  <c r="BP41"/>
  <c r="BP43"/>
  <c r="BV43" s="1"/>
  <c r="BP42"/>
  <c r="BM13"/>
  <c r="BM12"/>
  <c r="BM16"/>
  <c r="BM31"/>
  <c r="BM35"/>
  <c r="BM18"/>
  <c r="BM26"/>
  <c r="BM27"/>
  <c r="BM30"/>
  <c r="BM29"/>
  <c r="BM32"/>
  <c r="BM34"/>
  <c r="BM38"/>
  <c r="BM39"/>
  <c r="BM49"/>
  <c r="BM40"/>
  <c r="BM41"/>
  <c r="BM43"/>
  <c r="BM42"/>
  <c r="BD13"/>
  <c r="BD14"/>
  <c r="CH14" s="1"/>
  <c r="BD23"/>
  <c r="CH23" s="1"/>
  <c r="BD31"/>
  <c r="BD35"/>
  <c r="BD20"/>
  <c r="CH20" s="1"/>
  <c r="BD18"/>
  <c r="BD24"/>
  <c r="CH24" s="1"/>
  <c r="BD27"/>
  <c r="BD28"/>
  <c r="CH28" s="1"/>
  <c r="BD30"/>
  <c r="BD29"/>
  <c r="BD46"/>
  <c r="BD47"/>
  <c r="CH47" s="1"/>
  <c r="BD36"/>
  <c r="CH36" s="1"/>
  <c r="BD48"/>
  <c r="BD40"/>
  <c r="BD37"/>
  <c r="BA13"/>
  <c r="BA45"/>
  <c r="CE45" s="1"/>
  <c r="BA12"/>
  <c r="BA14"/>
  <c r="CE14" s="1"/>
  <c r="BA15"/>
  <c r="CE15" s="1"/>
  <c r="BA16"/>
  <c r="BA23"/>
  <c r="CE23" s="1"/>
  <c r="BA31"/>
  <c r="BA35"/>
  <c r="BA20"/>
  <c r="BA18"/>
  <c r="BA24"/>
  <c r="CE24" s="1"/>
  <c r="BA26"/>
  <c r="BG26" s="1"/>
  <c r="BA27"/>
  <c r="BA28"/>
  <c r="BA30"/>
  <c r="BA29"/>
  <c r="BA46"/>
  <c r="CE46" s="1"/>
  <c r="BA32"/>
  <c r="BG32" s="1"/>
  <c r="BA33"/>
  <c r="CE33" s="1"/>
  <c r="BA34"/>
  <c r="BA47"/>
  <c r="BA36"/>
  <c r="CE36" s="1"/>
  <c r="BA38"/>
  <c r="BA39"/>
  <c r="BG39" s="1"/>
  <c r="BA48"/>
  <c r="CE48" s="1"/>
  <c r="BA49"/>
  <c r="BA40"/>
  <c r="BA41"/>
  <c r="BG41" s="1"/>
  <c r="BA50"/>
  <c r="BG50" s="1"/>
  <c r="BA43"/>
  <c r="BA42"/>
  <c r="AX13"/>
  <c r="AX45"/>
  <c r="CB45" s="1"/>
  <c r="AX12"/>
  <c r="AX14"/>
  <c r="CB14" s="1"/>
  <c r="AX15"/>
  <c r="CB15" s="1"/>
  <c r="AX16"/>
  <c r="AX23"/>
  <c r="CB23" s="1"/>
  <c r="AX31"/>
  <c r="AX35"/>
  <c r="AX20"/>
  <c r="CB20" s="1"/>
  <c r="AX18"/>
  <c r="CB18" s="1"/>
  <c r="AX24"/>
  <c r="CB24" s="1"/>
  <c r="AX26"/>
  <c r="AX27"/>
  <c r="AX28"/>
  <c r="AX30"/>
  <c r="AX29"/>
  <c r="AX46"/>
  <c r="CB46" s="1"/>
  <c r="AX32"/>
  <c r="AX33"/>
  <c r="CB33" s="1"/>
  <c r="AX34"/>
  <c r="AX47"/>
  <c r="CB47" s="1"/>
  <c r="AX36"/>
  <c r="CB36" s="1"/>
  <c r="AX38"/>
  <c r="AX39"/>
  <c r="AX48"/>
  <c r="CB48" s="1"/>
  <c r="AX49"/>
  <c r="AX40"/>
  <c r="AX41"/>
  <c r="AX50"/>
  <c r="AX43"/>
  <c r="AX42"/>
  <c r="FE51" l="1"/>
  <c r="CZ12"/>
  <c r="BD51"/>
  <c r="BG12"/>
  <c r="DO26"/>
  <c r="ED26" s="1"/>
  <c r="CE18"/>
  <c r="DU18"/>
  <c r="CB49"/>
  <c r="CH18"/>
  <c r="DU30"/>
  <c r="EA30"/>
  <c r="CZ30"/>
  <c r="DX30"/>
  <c r="CZ34"/>
  <c r="DX34"/>
  <c r="CB32"/>
  <c r="BG20"/>
  <c r="CK20" s="1"/>
  <c r="ES20" s="1"/>
  <c r="EY20" s="1"/>
  <c r="CB28"/>
  <c r="CB43"/>
  <c r="CB34"/>
  <c r="DU35"/>
  <c r="BG13"/>
  <c r="CK13" s="1"/>
  <c r="BV27"/>
  <c r="CH40"/>
  <c r="CB40"/>
  <c r="DX18"/>
  <c r="CB42"/>
  <c r="CB38"/>
  <c r="CB39"/>
  <c r="CB29"/>
  <c r="CB26"/>
  <c r="CB50"/>
  <c r="CB27"/>
  <c r="CE43"/>
  <c r="CK32"/>
  <c r="ES32" s="1"/>
  <c r="EY32" s="1"/>
  <c r="BV29"/>
  <c r="BG42"/>
  <c r="DO42"/>
  <c r="DR42" s="1"/>
  <c r="CB30"/>
  <c r="CB41"/>
  <c r="BV30"/>
  <c r="DU41"/>
  <c r="DU16"/>
  <c r="DX38"/>
  <c r="CZ35"/>
  <c r="EA31"/>
  <c r="DR16"/>
  <c r="EA13"/>
  <c r="BG14"/>
  <c r="CB35"/>
  <c r="CE34"/>
  <c r="CE16"/>
  <c r="BG15"/>
  <c r="DU40"/>
  <c r="DX31"/>
  <c r="DU39"/>
  <c r="DR33"/>
  <c r="DX15"/>
  <c r="BG28"/>
  <c r="CK28" s="1"/>
  <c r="BG43"/>
  <c r="CE32"/>
  <c r="CZ47"/>
  <c r="ED47" s="1"/>
  <c r="FB47" s="1"/>
  <c r="DR39"/>
  <c r="DX35"/>
  <c r="DU31"/>
  <c r="BG18"/>
  <c r="BG16"/>
  <c r="DU38"/>
  <c r="DU32"/>
  <c r="BG38"/>
  <c r="BG30"/>
  <c r="BG35"/>
  <c r="BG46"/>
  <c r="CK46" s="1"/>
  <c r="ES46" s="1"/>
  <c r="BG27"/>
  <c r="BG45"/>
  <c r="CB16"/>
  <c r="CE49"/>
  <c r="CE27"/>
  <c r="CE35"/>
  <c r="CE20"/>
  <c r="CH46"/>
  <c r="DX39"/>
  <c r="EA35"/>
  <c r="CZ18"/>
  <c r="DR43"/>
  <c r="DO38"/>
  <c r="DR38" s="1"/>
  <c r="DO29"/>
  <c r="DR29" s="1"/>
  <c r="DX41"/>
  <c r="CZ38"/>
  <c r="CH31"/>
  <c r="CE28"/>
  <c r="BG24"/>
  <c r="BG31"/>
  <c r="CB12"/>
  <c r="CE50"/>
  <c r="CE39"/>
  <c r="CH35"/>
  <c r="CH13"/>
  <c r="DX42"/>
  <c r="DX33"/>
  <c r="CZ42"/>
  <c r="DU33"/>
  <c r="DO30"/>
  <c r="BG33"/>
  <c r="CE12"/>
  <c r="CZ28"/>
  <c r="DU27"/>
  <c r="BG34"/>
  <c r="CK34" s="1"/>
  <c r="ES34" s="1"/>
  <c r="EY34" s="1"/>
  <c r="BV39"/>
  <c r="CK39" s="1"/>
  <c r="ES39" s="1"/>
  <c r="EY39" s="1"/>
  <c r="CZ33"/>
  <c r="ED33" s="1"/>
  <c r="FB33" s="1"/>
  <c r="DU43"/>
  <c r="DU28"/>
  <c r="DO35"/>
  <c r="DR35" s="1"/>
  <c r="DX16"/>
  <c r="BG48"/>
  <c r="BG47"/>
  <c r="BG36"/>
  <c r="CB31"/>
  <c r="BV12"/>
  <c r="CH48"/>
  <c r="CZ14"/>
  <c r="ED14" s="1"/>
  <c r="FB14" s="1"/>
  <c r="CZ48"/>
  <c r="ED48" s="1"/>
  <c r="FB48" s="1"/>
  <c r="CZ31"/>
  <c r="DU42"/>
  <c r="DU34"/>
  <c r="DU12"/>
  <c r="DR41"/>
  <c r="DX47"/>
  <c r="DR26"/>
  <c r="DR12"/>
  <c r="EA28"/>
  <c r="EA14"/>
  <c r="DX28"/>
  <c r="EA40"/>
  <c r="CZ24"/>
  <c r="ED24" s="1"/>
  <c r="FB24" s="1"/>
  <c r="DO40"/>
  <c r="DR40" s="1"/>
  <c r="DX13"/>
  <c r="CB13"/>
  <c r="CH27"/>
  <c r="CZ50"/>
  <c r="ED50" s="1"/>
  <c r="FB50" s="1"/>
  <c r="EA27"/>
  <c r="EA18"/>
  <c r="DU29"/>
  <c r="DU26"/>
  <c r="DX43"/>
  <c r="DX32"/>
  <c r="DO27"/>
  <c r="DR27" s="1"/>
  <c r="ED39"/>
  <c r="FB39" s="1"/>
  <c r="BV41"/>
  <c r="CE41"/>
  <c r="BV38"/>
  <c r="CE38"/>
  <c r="CE29"/>
  <c r="BV26"/>
  <c r="CK26" s="1"/>
  <c r="CE26"/>
  <c r="BV18"/>
  <c r="BV31"/>
  <c r="CE31"/>
  <c r="CE13"/>
  <c r="EA36"/>
  <c r="CZ36"/>
  <c r="ED36" s="1"/>
  <c r="FB36" s="1"/>
  <c r="EA29"/>
  <c r="CZ29"/>
  <c r="CZ20"/>
  <c r="EA20"/>
  <c r="CZ23"/>
  <c r="ED23" s="1"/>
  <c r="FB23" s="1"/>
  <c r="EA23"/>
  <c r="CH29"/>
  <c r="BG29"/>
  <c r="DX49"/>
  <c r="DO34"/>
  <c r="DR34" s="1"/>
  <c r="DX20"/>
  <c r="BV42"/>
  <c r="CE42"/>
  <c r="BV40"/>
  <c r="CE40"/>
  <c r="CE47"/>
  <c r="CE30"/>
  <c r="CH30"/>
  <c r="ED41"/>
  <c r="FB41" s="1"/>
  <c r="BG49"/>
  <c r="BG23"/>
  <c r="CK23" s="1"/>
  <c r="ES23" s="1"/>
  <c r="EY23" s="1"/>
  <c r="BV35"/>
  <c r="CZ40"/>
  <c r="BG40"/>
  <c r="DO18"/>
  <c r="DR18" s="1"/>
  <c r="DO31"/>
  <c r="DR31" s="1"/>
  <c r="ED16"/>
  <c r="FB16" s="1"/>
  <c r="CZ13"/>
  <c r="DO13"/>
  <c r="DR13" s="1"/>
  <c r="DX29"/>
  <c r="DX26"/>
  <c r="CZ46"/>
  <c r="ED46" s="1"/>
  <c r="FB46" s="1"/>
  <c r="CZ27"/>
  <c r="ED12"/>
  <c r="FB12" s="1"/>
  <c r="FH12" s="1"/>
  <c r="DX27"/>
  <c r="DX12"/>
  <c r="DO32"/>
  <c r="DR32" s="1"/>
  <c r="ED43"/>
  <c r="FB43" s="1"/>
  <c r="BA37"/>
  <c r="BA51" s="1"/>
  <c r="AI14"/>
  <c r="Z45"/>
  <c r="Z31"/>
  <c r="Z35"/>
  <c r="Z18"/>
  <c r="Z27"/>
  <c r="Z30"/>
  <c r="Z29"/>
  <c r="Z40"/>
  <c r="W13"/>
  <c r="AC13" s="1"/>
  <c r="W45"/>
  <c r="W12"/>
  <c r="W16"/>
  <c r="AC16" s="1"/>
  <c r="W17"/>
  <c r="AC17" s="1"/>
  <c r="W31"/>
  <c r="W35"/>
  <c r="W18"/>
  <c r="W19"/>
  <c r="AC19" s="1"/>
  <c r="AR19" s="1"/>
  <c r="EJ19" s="1"/>
  <c r="W25"/>
  <c r="W26"/>
  <c r="AC26" s="1"/>
  <c r="W27"/>
  <c r="W28"/>
  <c r="W30"/>
  <c r="W29"/>
  <c r="W32"/>
  <c r="W33"/>
  <c r="W34"/>
  <c r="AC34" s="1"/>
  <c r="W44"/>
  <c r="AC44" s="1"/>
  <c r="W38"/>
  <c r="W39"/>
  <c r="AC39" s="1"/>
  <c r="W49"/>
  <c r="AC49" s="1"/>
  <c r="W40"/>
  <c r="W41"/>
  <c r="AC41" s="1"/>
  <c r="W50"/>
  <c r="W43"/>
  <c r="AC43" s="1"/>
  <c r="W42"/>
  <c r="T25"/>
  <c r="T26"/>
  <c r="T27"/>
  <c r="T28"/>
  <c r="T30"/>
  <c r="T29"/>
  <c r="T32"/>
  <c r="T33"/>
  <c r="T34"/>
  <c r="T44"/>
  <c r="T38"/>
  <c r="T39"/>
  <c r="T49"/>
  <c r="T40"/>
  <c r="AI40" s="1"/>
  <c r="T41"/>
  <c r="T50"/>
  <c r="T43"/>
  <c r="T42"/>
  <c r="K13"/>
  <c r="K45"/>
  <c r="K14"/>
  <c r="AO14" s="1"/>
  <c r="K23"/>
  <c r="AO23" s="1"/>
  <c r="K31"/>
  <c r="K35"/>
  <c r="K20"/>
  <c r="K18"/>
  <c r="K24"/>
  <c r="AO24" s="1"/>
  <c r="K27"/>
  <c r="K28"/>
  <c r="AO28" s="1"/>
  <c r="K30"/>
  <c r="K29"/>
  <c r="K46"/>
  <c r="AO46" s="1"/>
  <c r="K33"/>
  <c r="K47"/>
  <c r="K36"/>
  <c r="AO36" s="1"/>
  <c r="K44"/>
  <c r="AO44" s="1"/>
  <c r="K48"/>
  <c r="K40"/>
  <c r="H13"/>
  <c r="H45"/>
  <c r="H12"/>
  <c r="H14"/>
  <c r="H15"/>
  <c r="H16"/>
  <c r="N16" s="1"/>
  <c r="H23"/>
  <c r="H31"/>
  <c r="H35"/>
  <c r="H20"/>
  <c r="H18"/>
  <c r="H24"/>
  <c r="H25"/>
  <c r="H26"/>
  <c r="N26" s="1"/>
  <c r="H27"/>
  <c r="H28"/>
  <c r="H30"/>
  <c r="H29"/>
  <c r="H46"/>
  <c r="H32"/>
  <c r="N32" s="1"/>
  <c r="H33"/>
  <c r="H34"/>
  <c r="N34" s="1"/>
  <c r="H47"/>
  <c r="H36"/>
  <c r="H44"/>
  <c r="H38"/>
  <c r="H39"/>
  <c r="H48"/>
  <c r="H49"/>
  <c r="N49" s="1"/>
  <c r="H40"/>
  <c r="H41"/>
  <c r="N41" s="1"/>
  <c r="H50"/>
  <c r="N50" s="1"/>
  <c r="H43"/>
  <c r="N43" s="1"/>
  <c r="H42"/>
  <c r="E13"/>
  <c r="E45"/>
  <c r="E12"/>
  <c r="E15"/>
  <c r="AI15" s="1"/>
  <c r="E16"/>
  <c r="E23"/>
  <c r="AI23" s="1"/>
  <c r="E31"/>
  <c r="E35"/>
  <c r="E20"/>
  <c r="AI20" s="1"/>
  <c r="E18"/>
  <c r="E24"/>
  <c r="AI24" s="1"/>
  <c r="E25"/>
  <c r="E26"/>
  <c r="E27"/>
  <c r="E28"/>
  <c r="E30"/>
  <c r="E29"/>
  <c r="E46"/>
  <c r="AI46" s="1"/>
  <c r="E32"/>
  <c r="E33"/>
  <c r="E34"/>
  <c r="E47"/>
  <c r="AI47" s="1"/>
  <c r="E36"/>
  <c r="AI36" s="1"/>
  <c r="E44"/>
  <c r="E38"/>
  <c r="E39"/>
  <c r="E48"/>
  <c r="AI48" s="1"/>
  <c r="E49"/>
  <c r="E50"/>
  <c r="E43"/>
  <c r="E42"/>
  <c r="DL37"/>
  <c r="DL51" s="1"/>
  <c r="BS37"/>
  <c r="BS51" s="1"/>
  <c r="BP37"/>
  <c r="BP51" s="1"/>
  <c r="Z37"/>
  <c r="W37"/>
  <c r="T37"/>
  <c r="K37"/>
  <c r="H37"/>
  <c r="E37"/>
  <c r="T16"/>
  <c r="T12"/>
  <c r="T31"/>
  <c r="T35"/>
  <c r="T18"/>
  <c r="T19"/>
  <c r="AI19" s="1"/>
  <c r="DZ13"/>
  <c r="DY13"/>
  <c r="DW13"/>
  <c r="DV13"/>
  <c r="DS13"/>
  <c r="DN13"/>
  <c r="DQ13" s="1"/>
  <c r="DM13"/>
  <c r="DP13" s="1"/>
  <c r="CX13"/>
  <c r="CG13"/>
  <c r="CF13"/>
  <c r="CD13"/>
  <c r="CC13"/>
  <c r="CA13"/>
  <c r="BZ13"/>
  <c r="BX13"/>
  <c r="BW13"/>
  <c r="BF13"/>
  <c r="AN13"/>
  <c r="AM13"/>
  <c r="AK13"/>
  <c r="AJ13"/>
  <c r="AH13"/>
  <c r="AG13"/>
  <c r="AE13"/>
  <c r="AD13"/>
  <c r="T13"/>
  <c r="AC12" l="1"/>
  <c r="W51"/>
  <c r="N12"/>
  <c r="H51"/>
  <c r="Z51"/>
  <c r="DS51"/>
  <c r="E51"/>
  <c r="K51"/>
  <c r="FB26"/>
  <c r="CK40"/>
  <c r="ES40" s="1"/>
  <c r="EY40" s="1"/>
  <c r="N33"/>
  <c r="N31"/>
  <c r="AI18"/>
  <c r="AO18"/>
  <c r="CK27"/>
  <c r="ES27" s="1"/>
  <c r="EY27" s="1"/>
  <c r="CK18"/>
  <c r="ES18" s="1"/>
  <c r="EY18" s="1"/>
  <c r="AI38"/>
  <c r="AL18"/>
  <c r="ED30"/>
  <c r="FB30" s="1"/>
  <c r="N30"/>
  <c r="ED40"/>
  <c r="FB40" s="1"/>
  <c r="CK35"/>
  <c r="ES35" s="1"/>
  <c r="EY35" s="1"/>
  <c r="N38"/>
  <c r="N44"/>
  <c r="N13"/>
  <c r="N36"/>
  <c r="N28"/>
  <c r="AO29"/>
  <c r="AL24"/>
  <c r="N24"/>
  <c r="AL14"/>
  <c r="N14"/>
  <c r="CK48"/>
  <c r="ES48" s="1"/>
  <c r="EY48" s="1"/>
  <c r="CK45"/>
  <c r="ES45" s="1"/>
  <c r="EY45" s="1"/>
  <c r="BH13"/>
  <c r="CI13"/>
  <c r="N15"/>
  <c r="CK49"/>
  <c r="ES49" s="1"/>
  <c r="EY49" s="1"/>
  <c r="CK47"/>
  <c r="ES47" s="1"/>
  <c r="EY47" s="1"/>
  <c r="ED42"/>
  <c r="CK43"/>
  <c r="ES43" s="1"/>
  <c r="EY43" s="1"/>
  <c r="AL20"/>
  <c r="N20"/>
  <c r="AL39"/>
  <c r="N39"/>
  <c r="AL47"/>
  <c r="N47"/>
  <c r="AL46"/>
  <c r="N46"/>
  <c r="AL23"/>
  <c r="N23"/>
  <c r="CK14"/>
  <c r="ES14" s="1"/>
  <c r="EY14" s="1"/>
  <c r="CK42"/>
  <c r="ES42" s="1"/>
  <c r="EY42" s="1"/>
  <c r="N35"/>
  <c r="N40"/>
  <c r="AI16"/>
  <c r="N27"/>
  <c r="N18"/>
  <c r="AC45"/>
  <c r="ED38"/>
  <c r="FB38" s="1"/>
  <c r="CK29"/>
  <c r="ES29" s="1"/>
  <c r="EY29" s="1"/>
  <c r="ES26"/>
  <c r="EY26" s="1"/>
  <c r="CK31"/>
  <c r="ES31" s="1"/>
  <c r="EY31" s="1"/>
  <c r="CK30"/>
  <c r="ES30" s="1"/>
  <c r="EY30" s="1"/>
  <c r="BI13"/>
  <c r="CJ13"/>
  <c r="AL48"/>
  <c r="N48"/>
  <c r="CK33"/>
  <c r="ES33" s="1"/>
  <c r="EY33" s="1"/>
  <c r="CK15"/>
  <c r="ES15" s="1"/>
  <c r="EY15" s="1"/>
  <c r="N42"/>
  <c r="CK36"/>
  <c r="ES36" s="1"/>
  <c r="EY36" s="1"/>
  <c r="CK24"/>
  <c r="ES24" s="1"/>
  <c r="EY24" s="1"/>
  <c r="CK16"/>
  <c r="ES16" s="1"/>
  <c r="EY16" s="1"/>
  <c r="CK50"/>
  <c r="ES50" s="1"/>
  <c r="CK12"/>
  <c r="ES12" s="1"/>
  <c r="EY12" s="1"/>
  <c r="N25"/>
  <c r="N29"/>
  <c r="N45"/>
  <c r="CK41"/>
  <c r="ES41" s="1"/>
  <c r="EY41" s="1"/>
  <c r="AC25"/>
  <c r="AF25" s="1"/>
  <c r="AI13"/>
  <c r="AO13"/>
  <c r="AI31"/>
  <c r="AI12"/>
  <c r="AL45"/>
  <c r="AI50"/>
  <c r="AI39"/>
  <c r="AI28"/>
  <c r="AF44"/>
  <c r="AC29"/>
  <c r="AF29" s="1"/>
  <c r="DR30"/>
  <c r="ED29"/>
  <c r="FB29" s="1"/>
  <c r="AI34"/>
  <c r="AI29"/>
  <c r="AI26"/>
  <c r="AL19"/>
  <c r="ES28"/>
  <c r="AI17"/>
  <c r="AI33"/>
  <c r="AI30"/>
  <c r="AI25"/>
  <c r="AI35"/>
  <c r="AR41"/>
  <c r="EJ41" s="1"/>
  <c r="AC30"/>
  <c r="AF30" s="1"/>
  <c r="AC35"/>
  <c r="AF35" s="1"/>
  <c r="AF12"/>
  <c r="ED28"/>
  <c r="CK38"/>
  <c r="ES38" s="1"/>
  <c r="EY38" s="1"/>
  <c r="AL17"/>
  <c r="AO30"/>
  <c r="AO45"/>
  <c r="ED34"/>
  <c r="FB34" s="1"/>
  <c r="FH34" s="1"/>
  <c r="ES13"/>
  <c r="AL35"/>
  <c r="AL43"/>
  <c r="AL34"/>
  <c r="AL29"/>
  <c r="AL12"/>
  <c r="AL50"/>
  <c r="AL28"/>
  <c r="AL36"/>
  <c r="ED35"/>
  <c r="FB35" s="1"/>
  <c r="AO31"/>
  <c r="AL30"/>
  <c r="AL25"/>
  <c r="AI43"/>
  <c r="AF41"/>
  <c r="AL38"/>
  <c r="AL15"/>
  <c r="AL33"/>
  <c r="AR34"/>
  <c r="EJ34" s="1"/>
  <c r="AI49"/>
  <c r="AF34"/>
  <c r="AL13"/>
  <c r="EC13"/>
  <c r="FA13" s="1"/>
  <c r="AO20"/>
  <c r="AR17"/>
  <c r="AI42"/>
  <c r="AF49"/>
  <c r="AF26"/>
  <c r="AL31"/>
  <c r="AO48"/>
  <c r="ED27"/>
  <c r="FB27" s="1"/>
  <c r="ED13"/>
  <c r="EG13" s="1"/>
  <c r="EB13"/>
  <c r="EZ13" s="1"/>
  <c r="DA13"/>
  <c r="AL41"/>
  <c r="AR43"/>
  <c r="EJ43" s="1"/>
  <c r="AF39"/>
  <c r="AF17"/>
  <c r="AL26"/>
  <c r="AL49"/>
  <c r="AQ13"/>
  <c r="EI13" s="1"/>
  <c r="AO40"/>
  <c r="AO27"/>
  <c r="AI41"/>
  <c r="AI32"/>
  <c r="AI27"/>
  <c r="AL42"/>
  <c r="AL40"/>
  <c r="AL32"/>
  <c r="AL27"/>
  <c r="ED32"/>
  <c r="FB32" s="1"/>
  <c r="AF43"/>
  <c r="AR49"/>
  <c r="ED49"/>
  <c r="FB49" s="1"/>
  <c r="FH49" s="1"/>
  <c r="AC42"/>
  <c r="AC40"/>
  <c r="AF40" s="1"/>
  <c r="AC32"/>
  <c r="AC27"/>
  <c r="AF27" s="1"/>
  <c r="AO33"/>
  <c r="AO35"/>
  <c r="AC38"/>
  <c r="AF38" s="1"/>
  <c r="AC33"/>
  <c r="AF33" s="1"/>
  <c r="AC28"/>
  <c r="AF28" s="1"/>
  <c r="AL16"/>
  <c r="AO47"/>
  <c r="AL44"/>
  <c r="AR26"/>
  <c r="AC50"/>
  <c r="AF50" s="1"/>
  <c r="AC18"/>
  <c r="AC31"/>
  <c r="ED18"/>
  <c r="FB18" s="1"/>
  <c r="ED20"/>
  <c r="FB20" s="1"/>
  <c r="AI44"/>
  <c r="ED31"/>
  <c r="FB31" s="1"/>
  <c r="AR12"/>
  <c r="AF19"/>
  <c r="AU19"/>
  <c r="AR16"/>
  <c r="AF16"/>
  <c r="AO16"/>
  <c r="P13"/>
  <c r="DC13"/>
  <c r="BY13"/>
  <c r="AP13"/>
  <c r="EH13" s="1"/>
  <c r="O13"/>
  <c r="DB13"/>
  <c r="O14" i="10" l="1"/>
  <c r="O44" s="1"/>
  <c r="AR39" i="5"/>
  <c r="EJ39" s="1"/>
  <c r="AR15"/>
  <c r="AU15" s="1"/>
  <c r="AR46"/>
  <c r="EJ46" s="1"/>
  <c r="AR48"/>
  <c r="EJ48" s="1"/>
  <c r="AR23"/>
  <c r="EJ23" s="1"/>
  <c r="Q20"/>
  <c r="AR36"/>
  <c r="EJ36" s="1"/>
  <c r="Q13"/>
  <c r="AR13"/>
  <c r="AU13" s="1"/>
  <c r="AR14"/>
  <c r="EJ14" s="1"/>
  <c r="AR44"/>
  <c r="EJ44" s="1"/>
  <c r="AR24"/>
  <c r="EJ24" s="1"/>
  <c r="EJ12"/>
  <c r="FB28"/>
  <c r="EY28"/>
  <c r="AR18"/>
  <c r="AU26"/>
  <c r="EE13"/>
  <c r="EF13"/>
  <c r="FB13"/>
  <c r="AR50"/>
  <c r="AU50" s="1"/>
  <c r="FB42"/>
  <c r="AR35"/>
  <c r="AU35" s="1"/>
  <c r="AF42"/>
  <c r="AR20"/>
  <c r="AU20" s="1"/>
  <c r="AR25"/>
  <c r="AU25" s="1"/>
  <c r="AR29"/>
  <c r="EJ29" s="1"/>
  <c r="AR30"/>
  <c r="EJ30" s="1"/>
  <c r="AU41"/>
  <c r="AT13"/>
  <c r="AU17"/>
  <c r="AU43"/>
  <c r="AR45"/>
  <c r="EJ45" s="1"/>
  <c r="EP45" s="1"/>
  <c r="AR40"/>
  <c r="AU40" s="1"/>
  <c r="EJ26"/>
  <c r="EJ17"/>
  <c r="AU34"/>
  <c r="AU12"/>
  <c r="AR42"/>
  <c r="AR38"/>
  <c r="AU38" s="1"/>
  <c r="AU46"/>
  <c r="AU24"/>
  <c r="AR32"/>
  <c r="AF32"/>
  <c r="AU39"/>
  <c r="AF18"/>
  <c r="EJ49"/>
  <c r="AU49"/>
  <c r="AF31"/>
  <c r="AR31"/>
  <c r="AR33"/>
  <c r="AU33" s="1"/>
  <c r="AR28"/>
  <c r="AR47"/>
  <c r="AF13"/>
  <c r="AR27"/>
  <c r="AU44"/>
  <c r="EJ16"/>
  <c r="AU16"/>
  <c r="AS13"/>
  <c r="ER13"/>
  <c r="CM13"/>
  <c r="BJ13"/>
  <c r="CL13"/>
  <c r="EQ13"/>
  <c r="AU14" l="1"/>
  <c r="EJ15"/>
  <c r="EJ13"/>
  <c r="AU48"/>
  <c r="AU36"/>
  <c r="AU23"/>
  <c r="EP12"/>
  <c r="FH28"/>
  <c r="AU30"/>
  <c r="AU29"/>
  <c r="EJ50"/>
  <c r="EJ20"/>
  <c r="EJ35"/>
  <c r="EJ25"/>
  <c r="EJ38"/>
  <c r="EJ40"/>
  <c r="EJ42"/>
  <c r="AU42"/>
  <c r="EJ33"/>
  <c r="EJ28"/>
  <c r="EP28" s="1"/>
  <c r="AU28"/>
  <c r="EJ31"/>
  <c r="AU31"/>
  <c r="EJ18"/>
  <c r="AU18"/>
  <c r="EJ27"/>
  <c r="AU27"/>
  <c r="EJ32"/>
  <c r="AU32"/>
  <c r="EJ47"/>
  <c r="AU47"/>
  <c r="CN13"/>
  <c r="T45" l="1"/>
  <c r="T51" s="1"/>
  <c r="AI45" l="1"/>
  <c r="AU45" s="1"/>
  <c r="AF45"/>
  <c r="EV37"/>
  <c r="EV51" s="1"/>
  <c r="EM37"/>
  <c r="DF37"/>
  <c r="DF51" s="1"/>
  <c r="DI37"/>
  <c r="DI51" s="1"/>
  <c r="BM37"/>
  <c r="BM51" s="1"/>
  <c r="EZ1"/>
  <c r="EQ1"/>
  <c r="EH1"/>
  <c r="EM25" l="1"/>
  <c r="DW42"/>
  <c r="DV42"/>
  <c r="DW43"/>
  <c r="DV43"/>
  <c r="DW50"/>
  <c r="DV50"/>
  <c r="DW41"/>
  <c r="DV41"/>
  <c r="DZ40"/>
  <c r="DY40"/>
  <c r="DW40"/>
  <c r="DV40"/>
  <c r="DW49"/>
  <c r="DV49"/>
  <c r="DW48"/>
  <c r="DV48"/>
  <c r="DW39"/>
  <c r="DV39"/>
  <c r="DW38"/>
  <c r="DV38"/>
  <c r="DZ36"/>
  <c r="DW36"/>
  <c r="DV36"/>
  <c r="DZ47"/>
  <c r="DW47"/>
  <c r="DV47"/>
  <c r="DZ33"/>
  <c r="DW33"/>
  <c r="DV33"/>
  <c r="DW32"/>
  <c r="DV32"/>
  <c r="DZ46"/>
  <c r="DW46"/>
  <c r="DV46"/>
  <c r="DZ29"/>
  <c r="DW29"/>
  <c r="DV29"/>
  <c r="DZ28"/>
  <c r="DY28"/>
  <c r="DW28"/>
  <c r="DV28"/>
  <c r="DZ27"/>
  <c r="DY27"/>
  <c r="DW27"/>
  <c r="DV27"/>
  <c r="DW26"/>
  <c r="DV26"/>
  <c r="DZ24"/>
  <c r="DY24"/>
  <c r="DW24"/>
  <c r="DV24"/>
  <c r="DZ18"/>
  <c r="DY18"/>
  <c r="DW18"/>
  <c r="DV18"/>
  <c r="DZ20"/>
  <c r="DY20"/>
  <c r="DW20"/>
  <c r="DV20"/>
  <c r="DZ35"/>
  <c r="DY35"/>
  <c r="DW35"/>
  <c r="DV35"/>
  <c r="DZ31"/>
  <c r="DY31"/>
  <c r="DW31"/>
  <c r="DV31"/>
  <c r="DZ23"/>
  <c r="DY23"/>
  <c r="DW23"/>
  <c r="DV23"/>
  <c r="DW16"/>
  <c r="DV16"/>
  <c r="DW15"/>
  <c r="DV15"/>
  <c r="DZ14"/>
  <c r="DY14"/>
  <c r="DW14"/>
  <c r="DV14"/>
  <c r="DW12"/>
  <c r="DV12"/>
  <c r="DZ37"/>
  <c r="DY37"/>
  <c r="DW37"/>
  <c r="DV37"/>
  <c r="DT37"/>
  <c r="CD42"/>
  <c r="CC42"/>
  <c r="CD43"/>
  <c r="CC43"/>
  <c r="CD50"/>
  <c r="CC50"/>
  <c r="CD41"/>
  <c r="CC41"/>
  <c r="CG40"/>
  <c r="CF40"/>
  <c r="CD40"/>
  <c r="CC40"/>
  <c r="CD49"/>
  <c r="CC49"/>
  <c r="CG48"/>
  <c r="CF48"/>
  <c r="CD48"/>
  <c r="CC48"/>
  <c r="CD39"/>
  <c r="CC39"/>
  <c r="CD38"/>
  <c r="CC38"/>
  <c r="CG36"/>
  <c r="CF36"/>
  <c r="CD36"/>
  <c r="CC36"/>
  <c r="CG47"/>
  <c r="CF47"/>
  <c r="CD47"/>
  <c r="CC47"/>
  <c r="CD34"/>
  <c r="CC34"/>
  <c r="CD33"/>
  <c r="CC33"/>
  <c r="CD32"/>
  <c r="CC32"/>
  <c r="CG46"/>
  <c r="CF46"/>
  <c r="CD46"/>
  <c r="CC46"/>
  <c r="CG29"/>
  <c r="CF29"/>
  <c r="CD29"/>
  <c r="CC29"/>
  <c r="CG30"/>
  <c r="CF30"/>
  <c r="CD30"/>
  <c r="CC30"/>
  <c r="CG28"/>
  <c r="CF28"/>
  <c r="CD28"/>
  <c r="CC28"/>
  <c r="CG27"/>
  <c r="CF27"/>
  <c r="CD27"/>
  <c r="CC27"/>
  <c r="CD26"/>
  <c r="CC26"/>
  <c r="CG24"/>
  <c r="CF24"/>
  <c r="CD24"/>
  <c r="CC24"/>
  <c r="CG20"/>
  <c r="CF20"/>
  <c r="CD20"/>
  <c r="CC20"/>
  <c r="CG35"/>
  <c r="CF35"/>
  <c r="CD35"/>
  <c r="CC35"/>
  <c r="CA35"/>
  <c r="BZ35"/>
  <c r="CG31"/>
  <c r="CF31"/>
  <c r="CD31"/>
  <c r="CC31"/>
  <c r="CA31"/>
  <c r="BZ31"/>
  <c r="CG23"/>
  <c r="CF23"/>
  <c r="CD23"/>
  <c r="CC23"/>
  <c r="CA23"/>
  <c r="BZ23"/>
  <c r="CD16"/>
  <c r="CC16"/>
  <c r="CA16"/>
  <c r="BZ16"/>
  <c r="CD15"/>
  <c r="CC15"/>
  <c r="CA15"/>
  <c r="BZ15"/>
  <c r="CG14"/>
  <c r="CF14"/>
  <c r="CD14"/>
  <c r="CC14"/>
  <c r="CA14"/>
  <c r="BZ14"/>
  <c r="CD12"/>
  <c r="CC12"/>
  <c r="CA12"/>
  <c r="BZ12"/>
  <c r="CD45"/>
  <c r="CC45"/>
  <c r="CA45"/>
  <c r="BZ45"/>
  <c r="CG37"/>
  <c r="CF37"/>
  <c r="CD37"/>
  <c r="CC37"/>
  <c r="CA37"/>
  <c r="BZ37"/>
  <c r="CX14"/>
  <c r="DB14"/>
  <c r="CX15"/>
  <c r="DB15"/>
  <c r="CX16"/>
  <c r="DA16" s="1"/>
  <c r="DB16"/>
  <c r="CX23"/>
  <c r="DA23" s="1"/>
  <c r="DB23"/>
  <c r="CX31"/>
  <c r="DA31" s="1"/>
  <c r="CX35"/>
  <c r="DA35" s="1"/>
  <c r="DB35"/>
  <c r="CX20"/>
  <c r="DB20"/>
  <c r="CX18"/>
  <c r="DB18"/>
  <c r="CX24"/>
  <c r="DA24" s="1"/>
  <c r="DB24"/>
  <c r="CX26"/>
  <c r="DB26"/>
  <c r="CX27"/>
  <c r="DA27" s="1"/>
  <c r="DB27"/>
  <c r="CX28"/>
  <c r="DA30"/>
  <c r="DB30"/>
  <c r="CX29"/>
  <c r="DA29" s="1"/>
  <c r="DB29"/>
  <c r="CX46"/>
  <c r="DA46" s="1"/>
  <c r="DB46"/>
  <c r="CX32"/>
  <c r="DB32"/>
  <c r="CX33"/>
  <c r="DB33"/>
  <c r="DA34"/>
  <c r="DB34"/>
  <c r="CX47"/>
  <c r="CX36"/>
  <c r="DA36" s="1"/>
  <c r="DB36"/>
  <c r="CX38"/>
  <c r="DA38" s="1"/>
  <c r="DB38"/>
  <c r="CX39"/>
  <c r="DA39" s="1"/>
  <c r="DB39"/>
  <c r="CX48"/>
  <c r="DB48"/>
  <c r="CX49"/>
  <c r="CX40"/>
  <c r="DA40" s="1"/>
  <c r="DB40"/>
  <c r="CX41"/>
  <c r="CX50"/>
  <c r="DA50" s="1"/>
  <c r="CX43"/>
  <c r="DA43" s="1"/>
  <c r="CX42"/>
  <c r="CX37"/>
  <c r="CW37"/>
  <c r="CW51" s="1"/>
  <c r="CT37"/>
  <c r="CT51" s="1"/>
  <c r="CQ37"/>
  <c r="CQ51" s="1"/>
  <c r="DM12"/>
  <c r="DN12"/>
  <c r="DQ12" s="1"/>
  <c r="DM16"/>
  <c r="DP16" s="1"/>
  <c r="DN16"/>
  <c r="DQ16" s="1"/>
  <c r="DM31"/>
  <c r="DP31" s="1"/>
  <c r="DN31"/>
  <c r="DQ31" s="1"/>
  <c r="DM35"/>
  <c r="DP35" s="1"/>
  <c r="DN35"/>
  <c r="DQ35" s="1"/>
  <c r="DM18"/>
  <c r="DP18" s="1"/>
  <c r="DN18"/>
  <c r="DQ18" s="1"/>
  <c r="DM26"/>
  <c r="DN26"/>
  <c r="DQ26" s="1"/>
  <c r="DM27"/>
  <c r="DP27" s="1"/>
  <c r="DN27"/>
  <c r="DQ27" s="1"/>
  <c r="DM30"/>
  <c r="DN30"/>
  <c r="DM29"/>
  <c r="DP29" s="1"/>
  <c r="DN29"/>
  <c r="DQ29" s="1"/>
  <c r="DM32"/>
  <c r="DP32" s="1"/>
  <c r="DN32"/>
  <c r="DQ32" s="1"/>
  <c r="DM33"/>
  <c r="DP33" s="1"/>
  <c r="DN33"/>
  <c r="DQ33" s="1"/>
  <c r="DM38"/>
  <c r="DP38" s="1"/>
  <c r="DN38"/>
  <c r="DQ38" s="1"/>
  <c r="DM39"/>
  <c r="DP39" s="1"/>
  <c r="DN39"/>
  <c r="DQ39" s="1"/>
  <c r="DM40"/>
  <c r="DP40" s="1"/>
  <c r="DN40"/>
  <c r="DQ40" s="1"/>
  <c r="DM41"/>
  <c r="DP41" s="1"/>
  <c r="DN41"/>
  <c r="DQ41" s="1"/>
  <c r="DM43"/>
  <c r="DP43" s="1"/>
  <c r="DN43"/>
  <c r="DQ43" s="1"/>
  <c r="DM42"/>
  <c r="DN42"/>
  <c r="DN37"/>
  <c r="DO37"/>
  <c r="DM37"/>
  <c r="BT12"/>
  <c r="BU12"/>
  <c r="BY12"/>
  <c r="BW16"/>
  <c r="BU16"/>
  <c r="BX16" s="1"/>
  <c r="BY16"/>
  <c r="BW31"/>
  <c r="BU31"/>
  <c r="BY31"/>
  <c r="BT35"/>
  <c r="BW35" s="1"/>
  <c r="BU35"/>
  <c r="BX35" s="1"/>
  <c r="BY35"/>
  <c r="BT18"/>
  <c r="BW18" s="1"/>
  <c r="BU18"/>
  <c r="BX18" s="1"/>
  <c r="BY18"/>
  <c r="BT26"/>
  <c r="BW26" s="1"/>
  <c r="BU26"/>
  <c r="BX26" s="1"/>
  <c r="BY26"/>
  <c r="BW27"/>
  <c r="BX27"/>
  <c r="BY27"/>
  <c r="BW30"/>
  <c r="BX30"/>
  <c r="BY30"/>
  <c r="BW29"/>
  <c r="BX29"/>
  <c r="BY29"/>
  <c r="BT32"/>
  <c r="BW32" s="1"/>
  <c r="BU32"/>
  <c r="BX32" s="1"/>
  <c r="BY32"/>
  <c r="BW34"/>
  <c r="BX34"/>
  <c r="BY34"/>
  <c r="BW38"/>
  <c r="BU38"/>
  <c r="BX38" s="1"/>
  <c r="BY38"/>
  <c r="BT39"/>
  <c r="BW39" s="1"/>
  <c r="BU39"/>
  <c r="BX39" s="1"/>
  <c r="BY39"/>
  <c r="BW49"/>
  <c r="BU49"/>
  <c r="BX49" s="1"/>
  <c r="BY49"/>
  <c r="BT40"/>
  <c r="BW40" s="1"/>
  <c r="BU40"/>
  <c r="BX40" s="1"/>
  <c r="BY40"/>
  <c r="BT41"/>
  <c r="BW41" s="1"/>
  <c r="BU41"/>
  <c r="BX41" s="1"/>
  <c r="BY41"/>
  <c r="BT43"/>
  <c r="BW43" s="1"/>
  <c r="BU43"/>
  <c r="BX43" s="1"/>
  <c r="BY43"/>
  <c r="BT42"/>
  <c r="BU42"/>
  <c r="BY42"/>
  <c r="BU37"/>
  <c r="BV37"/>
  <c r="BT37"/>
  <c r="CI45"/>
  <c r="BF45"/>
  <c r="BE12"/>
  <c r="BF12"/>
  <c r="BE14"/>
  <c r="CI14" s="1"/>
  <c r="BF14"/>
  <c r="BE15"/>
  <c r="CI15" s="1"/>
  <c r="BF15"/>
  <c r="CJ15" s="1"/>
  <c r="BE16"/>
  <c r="BF16"/>
  <c r="BE23"/>
  <c r="BF23"/>
  <c r="BI23" s="1"/>
  <c r="BE31"/>
  <c r="BF31"/>
  <c r="BE35"/>
  <c r="BF35"/>
  <c r="BE20"/>
  <c r="CI20" s="1"/>
  <c r="BF20"/>
  <c r="BE18"/>
  <c r="BF18"/>
  <c r="BE24"/>
  <c r="BF24"/>
  <c r="BE26"/>
  <c r="BF26"/>
  <c r="BE27"/>
  <c r="BF27"/>
  <c r="BE28"/>
  <c r="BF28"/>
  <c r="BE30"/>
  <c r="BF30"/>
  <c r="BE29"/>
  <c r="CI29" s="1"/>
  <c r="BF29"/>
  <c r="BE46"/>
  <c r="BH46" s="1"/>
  <c r="BF46"/>
  <c r="BE32"/>
  <c r="BF32"/>
  <c r="BE33"/>
  <c r="BF33"/>
  <c r="CJ33" s="1"/>
  <c r="BE34"/>
  <c r="BF34"/>
  <c r="BE47"/>
  <c r="BF47"/>
  <c r="CJ47" s="1"/>
  <c r="BE36"/>
  <c r="BF36"/>
  <c r="BE38"/>
  <c r="BH38" s="1"/>
  <c r="BF38"/>
  <c r="BI38" s="1"/>
  <c r="BE39"/>
  <c r="BF39"/>
  <c r="BE48"/>
  <c r="CI48" s="1"/>
  <c r="BF48"/>
  <c r="CJ48" s="1"/>
  <c r="BE49"/>
  <c r="CI49" s="1"/>
  <c r="BF49"/>
  <c r="BE40"/>
  <c r="BF40"/>
  <c r="BE41"/>
  <c r="BF41"/>
  <c r="BE50"/>
  <c r="BF50"/>
  <c r="BE43"/>
  <c r="BF43"/>
  <c r="BE42"/>
  <c r="BF42"/>
  <c r="BH37"/>
  <c r="R1"/>
  <c r="AG1" s="1"/>
  <c r="AV1" s="1"/>
  <c r="BZ51" l="1"/>
  <c r="DO51"/>
  <c r="DR51" s="1"/>
  <c r="BT51"/>
  <c r="BX12"/>
  <c r="BU51"/>
  <c r="CA51"/>
  <c r="CG51"/>
  <c r="CF51"/>
  <c r="DZ51"/>
  <c r="BV51"/>
  <c r="BY51" s="1"/>
  <c r="BE51"/>
  <c r="BH51" s="1"/>
  <c r="DY51"/>
  <c r="DT51"/>
  <c r="BF51"/>
  <c r="BI51" s="1"/>
  <c r="DA14"/>
  <c r="CX51"/>
  <c r="EM51"/>
  <c r="DW51"/>
  <c r="DN51"/>
  <c r="DQ51" s="1"/>
  <c r="DP26"/>
  <c r="DM51"/>
  <c r="DP51" s="1"/>
  <c r="DV51"/>
  <c r="CD51"/>
  <c r="CC51"/>
  <c r="CJ18"/>
  <c r="CJ49"/>
  <c r="ER49" s="1"/>
  <c r="EX49" s="1"/>
  <c r="DQ30"/>
  <c r="EC30"/>
  <c r="CI18"/>
  <c r="EQ18" s="1"/>
  <c r="EW18" s="1"/>
  <c r="DP30"/>
  <c r="EB30"/>
  <c r="CJ31"/>
  <c r="CJ39"/>
  <c r="BX51"/>
  <c r="DP37"/>
  <c r="DU37"/>
  <c r="DA37"/>
  <c r="DA51"/>
  <c r="EA37"/>
  <c r="EA51" s="1"/>
  <c r="BW37"/>
  <c r="BW51"/>
  <c r="CJ43"/>
  <c r="CJ12"/>
  <c r="CI41"/>
  <c r="EQ41" s="1"/>
  <c r="EW41" s="1"/>
  <c r="CJ32"/>
  <c r="CM32" s="1"/>
  <c r="BH50"/>
  <c r="CI50"/>
  <c r="BH47"/>
  <c r="CI47"/>
  <c r="BH27"/>
  <c r="CI27"/>
  <c r="BH35"/>
  <c r="CI35"/>
  <c r="BH23"/>
  <c r="CI23"/>
  <c r="BH12"/>
  <c r="CI12"/>
  <c r="BW42"/>
  <c r="DQ42"/>
  <c r="DA42"/>
  <c r="BI42"/>
  <c r="CJ42"/>
  <c r="BI40"/>
  <c r="CJ40"/>
  <c r="BI35"/>
  <c r="CJ35"/>
  <c r="ER35" s="1"/>
  <c r="EX35" s="1"/>
  <c r="BI36"/>
  <c r="CJ36"/>
  <c r="BI34"/>
  <c r="CJ34"/>
  <c r="BI29"/>
  <c r="CJ29"/>
  <c r="BI28"/>
  <c r="CJ28"/>
  <c r="BI26"/>
  <c r="CJ26"/>
  <c r="BI24"/>
  <c r="CJ24"/>
  <c r="BI20"/>
  <c r="CJ20"/>
  <c r="BI16"/>
  <c r="CJ16"/>
  <c r="BI14"/>
  <c r="CJ14"/>
  <c r="BI45"/>
  <c r="CJ45"/>
  <c r="DP42"/>
  <c r="CJ41"/>
  <c r="BH42"/>
  <c r="CI42"/>
  <c r="BH40"/>
  <c r="CI40"/>
  <c r="BH33"/>
  <c r="CI33"/>
  <c r="EQ33" s="1"/>
  <c r="EW33" s="1"/>
  <c r="BH30"/>
  <c r="CI30"/>
  <c r="BI50"/>
  <c r="CJ50"/>
  <c r="BI30"/>
  <c r="CJ30"/>
  <c r="CM30" s="1"/>
  <c r="BI27"/>
  <c r="CJ27"/>
  <c r="BI18"/>
  <c r="BX42"/>
  <c r="DB42"/>
  <c r="BH43"/>
  <c r="CI43"/>
  <c r="BH39"/>
  <c r="CI39"/>
  <c r="BH36"/>
  <c r="CI36"/>
  <c r="BH34"/>
  <c r="CI34"/>
  <c r="BH28"/>
  <c r="CI28"/>
  <c r="BH26"/>
  <c r="CI26"/>
  <c r="BH24"/>
  <c r="CI24"/>
  <c r="BH31"/>
  <c r="CI31"/>
  <c r="BH16"/>
  <c r="CI16"/>
  <c r="CI32"/>
  <c r="EQ32" s="1"/>
  <c r="EW32" s="1"/>
  <c r="BX37"/>
  <c r="DR37"/>
  <c r="DB37"/>
  <c r="BY37"/>
  <c r="DP12"/>
  <c r="BW12"/>
  <c r="DA12"/>
  <c r="BI37"/>
  <c r="DQ37"/>
  <c r="BK1"/>
  <c r="BZ1" s="1"/>
  <c r="CL48"/>
  <c r="EQ20"/>
  <c r="EW20" s="1"/>
  <c r="CL15"/>
  <c r="DC41"/>
  <c r="DC24"/>
  <c r="CM15"/>
  <c r="DC50"/>
  <c r="DC28"/>
  <c r="ER33"/>
  <c r="EX33" s="1"/>
  <c r="EQ49"/>
  <c r="EW49" s="1"/>
  <c r="CM48"/>
  <c r="ER48"/>
  <c r="EX48" s="1"/>
  <c r="CI38"/>
  <c r="CL29"/>
  <c r="CJ46"/>
  <c r="EC43"/>
  <c r="DC49"/>
  <c r="EB15"/>
  <c r="EB28"/>
  <c r="EB20"/>
  <c r="EB47"/>
  <c r="EC28"/>
  <c r="EB41"/>
  <c r="EC47"/>
  <c r="EB32"/>
  <c r="EB18"/>
  <c r="EZ18" s="1"/>
  <c r="FF18" s="1"/>
  <c r="EC12"/>
  <c r="EC41"/>
  <c r="EB48"/>
  <c r="EB26"/>
  <c r="EC31"/>
  <c r="EB33"/>
  <c r="EZ33" s="1"/>
  <c r="FF33" s="1"/>
  <c r="DC18"/>
  <c r="EB49"/>
  <c r="EZ49" s="1"/>
  <c r="FF49" s="1"/>
  <c r="DC26"/>
  <c r="CZ37"/>
  <c r="CZ51" s="1"/>
  <c r="DC33"/>
  <c r="DC36"/>
  <c r="FH30"/>
  <c r="DC30"/>
  <c r="CI46"/>
  <c r="EC14"/>
  <c r="EC15"/>
  <c r="EC16"/>
  <c r="EC23"/>
  <c r="EC35"/>
  <c r="EC20"/>
  <c r="EC27"/>
  <c r="EC29"/>
  <c r="EC32"/>
  <c r="EC34"/>
  <c r="FA34" s="1"/>
  <c r="EC36"/>
  <c r="EC38"/>
  <c r="EC48"/>
  <c r="EC40"/>
  <c r="FA40" s="1"/>
  <c r="FG40" s="1"/>
  <c r="EC50"/>
  <c r="DB43"/>
  <c r="DA48"/>
  <c r="DA32"/>
  <c r="DA20"/>
  <c r="DB31"/>
  <c r="DB12"/>
  <c r="BI43"/>
  <c r="BH48"/>
  <c r="BH32"/>
  <c r="BH20"/>
  <c r="BI31"/>
  <c r="BH15"/>
  <c r="BI12"/>
  <c r="CJ37"/>
  <c r="CJ23"/>
  <c r="DX37"/>
  <c r="DX51" s="1"/>
  <c r="EB14"/>
  <c r="EB16"/>
  <c r="EB23"/>
  <c r="EB35"/>
  <c r="EB27"/>
  <c r="EB29"/>
  <c r="EB34"/>
  <c r="EZ34" s="1"/>
  <c r="EB36"/>
  <c r="EZ36" s="1"/>
  <c r="EB38"/>
  <c r="EB40"/>
  <c r="EB50"/>
  <c r="EC42"/>
  <c r="DA41"/>
  <c r="DA47"/>
  <c r="DA28"/>
  <c r="BH41"/>
  <c r="BI48"/>
  <c r="BI32"/>
  <c r="BI15"/>
  <c r="CI37"/>
  <c r="EB42"/>
  <c r="DB41"/>
  <c r="DB47"/>
  <c r="DB28"/>
  <c r="BI41"/>
  <c r="BI47"/>
  <c r="BH29"/>
  <c r="BH14"/>
  <c r="CJ38"/>
  <c r="DA49"/>
  <c r="DA33"/>
  <c r="DA26"/>
  <c r="DA18"/>
  <c r="BH49"/>
  <c r="BH18"/>
  <c r="EC37"/>
  <c r="EC18"/>
  <c r="EC24"/>
  <c r="EC26"/>
  <c r="EC46"/>
  <c r="EC33"/>
  <c r="EC39"/>
  <c r="EC49"/>
  <c r="BI49"/>
  <c r="BI33"/>
  <c r="BH45"/>
  <c r="EB37"/>
  <c r="EB12"/>
  <c r="EB31"/>
  <c r="EB24"/>
  <c r="EB46"/>
  <c r="EB39"/>
  <c r="EB43"/>
  <c r="BI39"/>
  <c r="BI46"/>
  <c r="CO1"/>
  <c r="I14" i="10" l="1"/>
  <c r="I44" s="1"/>
  <c r="P14"/>
  <c r="P44" s="1"/>
  <c r="J14"/>
  <c r="J44" s="1"/>
  <c r="DU51" i="5"/>
  <c r="EC51"/>
  <c r="EZ26"/>
  <c r="EB51"/>
  <c r="CJ51"/>
  <c r="CL28"/>
  <c r="CI51"/>
  <c r="DB51"/>
  <c r="DC51"/>
  <c r="ER32"/>
  <c r="EX32" s="1"/>
  <c r="ED37"/>
  <c r="ED51" s="1"/>
  <c r="EQ15"/>
  <c r="EW15" s="1"/>
  <c r="DD1"/>
  <c r="DS1" s="1"/>
  <c r="EF40"/>
  <c r="CL32"/>
  <c r="CM33"/>
  <c r="EQ48"/>
  <c r="EW48" s="1"/>
  <c r="DC39"/>
  <c r="ER15"/>
  <c r="EX15" s="1"/>
  <c r="DC23"/>
  <c r="CM49"/>
  <c r="EG24"/>
  <c r="CL20"/>
  <c r="DC46"/>
  <c r="DC47"/>
  <c r="EE26"/>
  <c r="CL41"/>
  <c r="EE33"/>
  <c r="EG30"/>
  <c r="CL49"/>
  <c r="EE18"/>
  <c r="EE49"/>
  <c r="CL18"/>
  <c r="CL33"/>
  <c r="CL16"/>
  <c r="EQ16"/>
  <c r="EW16" s="1"/>
  <c r="EE37"/>
  <c r="EZ37"/>
  <c r="EE24"/>
  <c r="EZ24"/>
  <c r="FF24" s="1"/>
  <c r="EF18"/>
  <c r="FA18"/>
  <c r="FG18" s="1"/>
  <c r="CM18"/>
  <c r="ER18"/>
  <c r="EX18" s="1"/>
  <c r="CM36"/>
  <c r="ER36"/>
  <c r="EX36" s="1"/>
  <c r="EE40"/>
  <c r="EZ40"/>
  <c r="FF40" s="1"/>
  <c r="EE29"/>
  <c r="EZ29"/>
  <c r="FF29" s="1"/>
  <c r="CM26"/>
  <c r="ER26"/>
  <c r="EX26" s="1"/>
  <c r="EF36"/>
  <c r="FA36"/>
  <c r="FG36" s="1"/>
  <c r="CM28"/>
  <c r="ER28"/>
  <c r="EG36"/>
  <c r="FH36"/>
  <c r="EF31"/>
  <c r="FA31"/>
  <c r="FG31" s="1"/>
  <c r="EE41"/>
  <c r="EZ41"/>
  <c r="FF41" s="1"/>
  <c r="CL45"/>
  <c r="EQ45"/>
  <c r="EW45" s="1"/>
  <c r="CM43"/>
  <c r="ER43"/>
  <c r="EX43" s="1"/>
  <c r="EE12"/>
  <c r="EZ12"/>
  <c r="FF12" s="1"/>
  <c r="EF24"/>
  <c r="FA24"/>
  <c r="FG24" s="1"/>
  <c r="CL30"/>
  <c r="EQ30"/>
  <c r="EW30" s="1"/>
  <c r="CM38"/>
  <c r="ER38"/>
  <c r="EX38" s="1"/>
  <c r="CL24"/>
  <c r="EQ24"/>
  <c r="EW24" s="1"/>
  <c r="EE14"/>
  <c r="EZ14"/>
  <c r="FF14" s="1"/>
  <c r="EQ28"/>
  <c r="CM37"/>
  <c r="ER37"/>
  <c r="EF38"/>
  <c r="FA38"/>
  <c r="FG38" s="1"/>
  <c r="EF14"/>
  <c r="FA14"/>
  <c r="FG14" s="1"/>
  <c r="CL12"/>
  <c r="EQ12"/>
  <c r="EW12" s="1"/>
  <c r="EF47"/>
  <c r="FA47"/>
  <c r="FG47" s="1"/>
  <c r="EE28"/>
  <c r="EZ28"/>
  <c r="CM31"/>
  <c r="ER31"/>
  <c r="EX31" s="1"/>
  <c r="EF26"/>
  <c r="FA26"/>
  <c r="FG26" s="1"/>
  <c r="CL34"/>
  <c r="EQ34"/>
  <c r="EW34" s="1"/>
  <c r="CL26"/>
  <c r="EQ26"/>
  <c r="EW26" s="1"/>
  <c r="EE50"/>
  <c r="EZ50"/>
  <c r="EE34"/>
  <c r="FF34"/>
  <c r="EF48"/>
  <c r="FA48"/>
  <c r="FG48" s="1"/>
  <c r="EF15"/>
  <c r="FA15"/>
  <c r="FG15" s="1"/>
  <c r="CL46"/>
  <c r="EQ46"/>
  <c r="EE32"/>
  <c r="EZ32"/>
  <c r="FF32" s="1"/>
  <c r="EF43"/>
  <c r="FA43"/>
  <c r="FG43" s="1"/>
  <c r="CM41"/>
  <c r="ER41"/>
  <c r="EX41" s="1"/>
  <c r="EE43"/>
  <c r="EZ43"/>
  <c r="FF43" s="1"/>
  <c r="EE46"/>
  <c r="EZ46"/>
  <c r="EF46"/>
  <c r="FA46"/>
  <c r="CM14"/>
  <c r="ER14"/>
  <c r="EX14" s="1"/>
  <c r="CL40"/>
  <c r="EQ40"/>
  <c r="EW40" s="1"/>
  <c r="CM23"/>
  <c r="ER23"/>
  <c r="EX23" s="1"/>
  <c r="EF27"/>
  <c r="FA27"/>
  <c r="FG27" s="1"/>
  <c r="EF16"/>
  <c r="FA16"/>
  <c r="FG16" s="1"/>
  <c r="EG47"/>
  <c r="FH47"/>
  <c r="EE20"/>
  <c r="EZ20"/>
  <c r="FF20" s="1"/>
  <c r="CM39"/>
  <c r="ER39"/>
  <c r="EX39" s="1"/>
  <c r="CL27"/>
  <c r="EQ27"/>
  <c r="EW27" s="1"/>
  <c r="CL36"/>
  <c r="EQ36"/>
  <c r="EW36" s="1"/>
  <c r="EF42"/>
  <c r="FA42"/>
  <c r="EE16"/>
  <c r="EZ16"/>
  <c r="FF16" s="1"/>
  <c r="CL43"/>
  <c r="EQ43"/>
  <c r="EW43" s="1"/>
  <c r="EE31"/>
  <c r="EZ31"/>
  <c r="FF31" s="1"/>
  <c r="CL31"/>
  <c r="EQ31"/>
  <c r="EW31" s="1"/>
  <c r="EF33"/>
  <c r="FA33"/>
  <c r="FG33" s="1"/>
  <c r="EF37"/>
  <c r="FA37"/>
  <c r="CM16"/>
  <c r="ER16"/>
  <c r="EX16" s="1"/>
  <c r="CL50"/>
  <c r="EQ50"/>
  <c r="EE36"/>
  <c r="FF36"/>
  <c r="CM40"/>
  <c r="ER40"/>
  <c r="EX40" s="1"/>
  <c r="FA50"/>
  <c r="EF30"/>
  <c r="FA30"/>
  <c r="FG30" s="1"/>
  <c r="EF23"/>
  <c r="FA23"/>
  <c r="FG23" s="1"/>
  <c r="CL47"/>
  <c r="EQ47"/>
  <c r="EW47" s="1"/>
  <c r="EF12"/>
  <c r="FA12"/>
  <c r="FG12" s="1"/>
  <c r="EE47"/>
  <c r="EZ47"/>
  <c r="FF47" s="1"/>
  <c r="CM47"/>
  <c r="ER47"/>
  <c r="EX47" s="1"/>
  <c r="CL38"/>
  <c r="EQ38"/>
  <c r="EW38" s="1"/>
  <c r="CM35"/>
  <c r="EF39"/>
  <c r="FA39"/>
  <c r="FG39" s="1"/>
  <c r="CM45"/>
  <c r="ER45"/>
  <c r="EX45" s="1"/>
  <c r="ER30"/>
  <c r="EX30" s="1"/>
  <c r="EE42"/>
  <c r="EZ42"/>
  <c r="EE38"/>
  <c r="EZ38"/>
  <c r="FF38" s="1"/>
  <c r="EE27"/>
  <c r="EZ27"/>
  <c r="FF27" s="1"/>
  <c r="EE23"/>
  <c r="EZ23"/>
  <c r="FF23" s="1"/>
  <c r="CM50"/>
  <c r="ER50"/>
  <c r="CL35"/>
  <c r="EQ35"/>
  <c r="EW35" s="1"/>
  <c r="EF29"/>
  <c r="FA29"/>
  <c r="FG29" s="1"/>
  <c r="EF35"/>
  <c r="FA35"/>
  <c r="FG35" s="1"/>
  <c r="EG39"/>
  <c r="FH39"/>
  <c r="EG28"/>
  <c r="EF41"/>
  <c r="FA41"/>
  <c r="FG41" s="1"/>
  <c r="EF28"/>
  <c r="FA28"/>
  <c r="CM46"/>
  <c r="ER46"/>
  <c r="EQ29"/>
  <c r="EW29" s="1"/>
  <c r="CM27"/>
  <c r="ER27"/>
  <c r="EX27" s="1"/>
  <c r="CM29"/>
  <c r="ER29"/>
  <c r="EX29" s="1"/>
  <c r="CL37"/>
  <c r="EQ37"/>
  <c r="EE35"/>
  <c r="EZ35"/>
  <c r="FF35" s="1"/>
  <c r="CL42"/>
  <c r="EQ42"/>
  <c r="EF32"/>
  <c r="FA32"/>
  <c r="FG32" s="1"/>
  <c r="EF20"/>
  <c r="FA20"/>
  <c r="FG20" s="1"/>
  <c r="CL39"/>
  <c r="EQ39"/>
  <c r="EW39" s="1"/>
  <c r="CM20"/>
  <c r="ER20"/>
  <c r="EX20" s="1"/>
  <c r="EG23"/>
  <c r="FH23"/>
  <c r="EE48"/>
  <c r="EZ48"/>
  <c r="FF48" s="1"/>
  <c r="EZ15"/>
  <c r="EE39"/>
  <c r="EZ39"/>
  <c r="FF39" s="1"/>
  <c r="FA49"/>
  <c r="CM34"/>
  <c r="ER34"/>
  <c r="EX34" s="1"/>
  <c r="CL23"/>
  <c r="EQ23"/>
  <c r="EW23" s="1"/>
  <c r="EE30"/>
  <c r="EZ30"/>
  <c r="FF30" s="1"/>
  <c r="CM24"/>
  <c r="ER24"/>
  <c r="EX24" s="1"/>
  <c r="EF34"/>
  <c r="FG34"/>
  <c r="CM42"/>
  <c r="ER42"/>
  <c r="EG41"/>
  <c r="FH41"/>
  <c r="EG46"/>
  <c r="CL14"/>
  <c r="EQ14"/>
  <c r="EW14" s="1"/>
  <c r="CM12"/>
  <c r="ER12"/>
  <c r="EX12" s="1"/>
  <c r="DC37"/>
  <c r="DC32"/>
  <c r="DC42"/>
  <c r="DC38"/>
  <c r="DC20"/>
  <c r="DC40"/>
  <c r="DC29"/>
  <c r="DC15"/>
  <c r="DC34"/>
  <c r="DC27"/>
  <c r="DC35"/>
  <c r="DC31"/>
  <c r="DC14"/>
  <c r="DC12"/>
  <c r="DC16"/>
  <c r="DC48"/>
  <c r="DC43"/>
  <c r="CH37"/>
  <c r="CH51" s="1"/>
  <c r="AX37"/>
  <c r="AX51" s="1"/>
  <c r="AG14"/>
  <c r="AH14"/>
  <c r="AJ14"/>
  <c r="AK14"/>
  <c r="AM14"/>
  <c r="AN14"/>
  <c r="AG15"/>
  <c r="AH15"/>
  <c r="AJ15"/>
  <c r="AK15"/>
  <c r="AJ16"/>
  <c r="AK16"/>
  <c r="AG17"/>
  <c r="AH17"/>
  <c r="AJ17"/>
  <c r="AK17"/>
  <c r="AG23"/>
  <c r="AH23"/>
  <c r="AJ23"/>
  <c r="AK23"/>
  <c r="AM23"/>
  <c r="AN23"/>
  <c r="AG31"/>
  <c r="AH31"/>
  <c r="AJ31"/>
  <c r="AK31"/>
  <c r="AM31"/>
  <c r="AN31"/>
  <c r="AG35"/>
  <c r="AH35"/>
  <c r="AJ35"/>
  <c r="AK35"/>
  <c r="AM35"/>
  <c r="AN35"/>
  <c r="AG20"/>
  <c r="AH20"/>
  <c r="AJ20"/>
  <c r="AK20"/>
  <c r="AM20"/>
  <c r="AN20"/>
  <c r="AG19"/>
  <c r="AH19"/>
  <c r="AJ19"/>
  <c r="AK19"/>
  <c r="AG24"/>
  <c r="AH24"/>
  <c r="AJ24"/>
  <c r="AK24"/>
  <c r="AM24"/>
  <c r="AN24"/>
  <c r="AG25"/>
  <c r="AH25"/>
  <c r="AJ25"/>
  <c r="AK25"/>
  <c r="AG26"/>
  <c r="AH26"/>
  <c r="AJ26"/>
  <c r="AK26"/>
  <c r="AG27"/>
  <c r="AH27"/>
  <c r="AJ27"/>
  <c r="AK27"/>
  <c r="AM27"/>
  <c r="AN27"/>
  <c r="AG28"/>
  <c r="AH28"/>
  <c r="AJ28"/>
  <c r="AK28"/>
  <c r="AM28"/>
  <c r="AN28"/>
  <c r="AG30"/>
  <c r="AH30"/>
  <c r="AJ30"/>
  <c r="AK30"/>
  <c r="AM30"/>
  <c r="AN30"/>
  <c r="AG29"/>
  <c r="AH29"/>
  <c r="AJ29"/>
  <c r="AK29"/>
  <c r="AM29"/>
  <c r="AN29"/>
  <c r="AG46"/>
  <c r="AH46"/>
  <c r="AJ46"/>
  <c r="AK46"/>
  <c r="AM46"/>
  <c r="AN46"/>
  <c r="AG32"/>
  <c r="AH32"/>
  <c r="AJ32"/>
  <c r="AK32"/>
  <c r="AG33"/>
  <c r="AH33"/>
  <c r="AJ33"/>
  <c r="AK33"/>
  <c r="AM33"/>
  <c r="AN33"/>
  <c r="AG34"/>
  <c r="AH34"/>
  <c r="AJ34"/>
  <c r="AK34"/>
  <c r="AG47"/>
  <c r="AH47"/>
  <c r="AJ47"/>
  <c r="AK47"/>
  <c r="AM47"/>
  <c r="AN47"/>
  <c r="AG36"/>
  <c r="AH36"/>
  <c r="AJ36"/>
  <c r="AK36"/>
  <c r="AM36"/>
  <c r="AN36"/>
  <c r="AG44"/>
  <c r="AH44"/>
  <c r="AJ44"/>
  <c r="AK44"/>
  <c r="AM44"/>
  <c r="AN44"/>
  <c r="AG38"/>
  <c r="AH38"/>
  <c r="AJ38"/>
  <c r="AK38"/>
  <c r="AG39"/>
  <c r="AH39"/>
  <c r="AJ39"/>
  <c r="AK39"/>
  <c r="AG48"/>
  <c r="AH48"/>
  <c r="AJ48"/>
  <c r="AK48"/>
  <c r="AM48"/>
  <c r="AN48"/>
  <c r="AG49"/>
  <c r="AH49"/>
  <c r="AJ49"/>
  <c r="AK49"/>
  <c r="AG40"/>
  <c r="AH40"/>
  <c r="AJ40"/>
  <c r="AK40"/>
  <c r="AM40"/>
  <c r="AN40"/>
  <c r="AG41"/>
  <c r="AH41"/>
  <c r="AJ41"/>
  <c r="AK41"/>
  <c r="AG50"/>
  <c r="AH50"/>
  <c r="AJ50"/>
  <c r="AK50"/>
  <c r="AG43"/>
  <c r="AH43"/>
  <c r="AJ43"/>
  <c r="AK43"/>
  <c r="AG42"/>
  <c r="AH42"/>
  <c r="AJ42"/>
  <c r="AK42"/>
  <c r="AG45"/>
  <c r="AH45"/>
  <c r="AJ45"/>
  <c r="AK45"/>
  <c r="AM45"/>
  <c r="AN45"/>
  <c r="AG12"/>
  <c r="AH12"/>
  <c r="AJ12"/>
  <c r="AK12"/>
  <c r="AH37"/>
  <c r="AI37"/>
  <c r="AJ37"/>
  <c r="AK37"/>
  <c r="AL37"/>
  <c r="AL51" s="1"/>
  <c r="AM37"/>
  <c r="AN37"/>
  <c r="AO37"/>
  <c r="AO51" s="1"/>
  <c r="AG37"/>
  <c r="AB42"/>
  <c r="AA42"/>
  <c r="AB43"/>
  <c r="AE43" s="1"/>
  <c r="AA43"/>
  <c r="AD43" s="1"/>
  <c r="AB50"/>
  <c r="AE50" s="1"/>
  <c r="AA50"/>
  <c r="AD50" s="1"/>
  <c r="AB41"/>
  <c r="AE41" s="1"/>
  <c r="AA41"/>
  <c r="AD41" s="1"/>
  <c r="AB40"/>
  <c r="AE40" s="1"/>
  <c r="AA40"/>
  <c r="AD40" s="1"/>
  <c r="AB49"/>
  <c r="AE49" s="1"/>
  <c r="AA49"/>
  <c r="AD49" s="1"/>
  <c r="AB39"/>
  <c r="AE39" s="1"/>
  <c r="AA39"/>
  <c r="AD39" s="1"/>
  <c r="AB38"/>
  <c r="AE38" s="1"/>
  <c r="AA38"/>
  <c r="AD38" s="1"/>
  <c r="AB44"/>
  <c r="AA44"/>
  <c r="AD44" s="1"/>
  <c r="AB34"/>
  <c r="AE34" s="1"/>
  <c r="AA34"/>
  <c r="AD34" s="1"/>
  <c r="AB33"/>
  <c r="AE33" s="1"/>
  <c r="AA33"/>
  <c r="AD33" s="1"/>
  <c r="AB32"/>
  <c r="AE32" s="1"/>
  <c r="AA32"/>
  <c r="AD32" s="1"/>
  <c r="AB29"/>
  <c r="AE29" s="1"/>
  <c r="AA29"/>
  <c r="AD29" s="1"/>
  <c r="AB30"/>
  <c r="AE30" s="1"/>
  <c r="AA30"/>
  <c r="AD30" s="1"/>
  <c r="AB28"/>
  <c r="AE28" s="1"/>
  <c r="AA28"/>
  <c r="AD28" s="1"/>
  <c r="AB27"/>
  <c r="AE27" s="1"/>
  <c r="AA27"/>
  <c r="AD27" s="1"/>
  <c r="AB26"/>
  <c r="AE26" s="1"/>
  <c r="AA26"/>
  <c r="AD26" s="1"/>
  <c r="AB25"/>
  <c r="AE25" s="1"/>
  <c r="AA25"/>
  <c r="AD25" s="1"/>
  <c r="AB19"/>
  <c r="AE19" s="1"/>
  <c r="AA19"/>
  <c r="AD19" s="1"/>
  <c r="AB18"/>
  <c r="AA18"/>
  <c r="AB35"/>
  <c r="AE35" s="1"/>
  <c r="AA35"/>
  <c r="AD35" s="1"/>
  <c r="AB31"/>
  <c r="AE31" s="1"/>
  <c r="AA31"/>
  <c r="AD31" s="1"/>
  <c r="AD17"/>
  <c r="AB16"/>
  <c r="AA16"/>
  <c r="AE12"/>
  <c r="AD12"/>
  <c r="AE45"/>
  <c r="AC37"/>
  <c r="AB37"/>
  <c r="AA37"/>
  <c r="P45"/>
  <c r="Q45"/>
  <c r="P12"/>
  <c r="P15"/>
  <c r="O31"/>
  <c r="Q31"/>
  <c r="AQ24"/>
  <c r="EI24" s="1"/>
  <c r="EO24" s="1"/>
  <c r="Q24"/>
  <c r="O25"/>
  <c r="P26"/>
  <c r="O30"/>
  <c r="Q46"/>
  <c r="O32"/>
  <c r="P33"/>
  <c r="O34"/>
  <c r="O47"/>
  <c r="O36"/>
  <c r="Q39"/>
  <c r="O48"/>
  <c r="P49"/>
  <c r="O41"/>
  <c r="O50"/>
  <c r="O42"/>
  <c r="M37"/>
  <c r="N37"/>
  <c r="O37"/>
  <c r="CO4" i="1"/>
  <c r="AK51" i="5" l="1"/>
  <c r="M14" i="10"/>
  <c r="AH51" i="5"/>
  <c r="AG51"/>
  <c r="Q14" i="10"/>
  <c r="Q44" s="1"/>
  <c r="AC51" i="5"/>
  <c r="AF51" s="1"/>
  <c r="AN51"/>
  <c r="M51"/>
  <c r="P51" s="1"/>
  <c r="N51"/>
  <c r="AE16"/>
  <c r="AB51"/>
  <c r="AE51" s="1"/>
  <c r="AJ51"/>
  <c r="AD16"/>
  <c r="AA51"/>
  <c r="AD51" s="1"/>
  <c r="AI51"/>
  <c r="AM51"/>
  <c r="FA51"/>
  <c r="FF26"/>
  <c r="EZ51"/>
  <c r="EQ51"/>
  <c r="L14" i="10"/>
  <c r="L44" s="1"/>
  <c r="ER51" i="5"/>
  <c r="EX51" s="1"/>
  <c r="AD18"/>
  <c r="AP18"/>
  <c r="EH18" s="1"/>
  <c r="EN18" s="1"/>
  <c r="M44" i="10"/>
  <c r="AE18" i="5"/>
  <c r="AQ18"/>
  <c r="EI18" s="1"/>
  <c r="EO18" s="1"/>
  <c r="FB37"/>
  <c r="CL51"/>
  <c r="CM51"/>
  <c r="EF51"/>
  <c r="S14" i="10"/>
  <c r="S44" s="1"/>
  <c r="EG51" i="5"/>
  <c r="T14" i="10"/>
  <c r="T44" s="1"/>
  <c r="EE51" i="5"/>
  <c r="R14" i="10"/>
  <c r="R44" s="1"/>
  <c r="AD37" i="5"/>
  <c r="CB37"/>
  <c r="C14" i="10"/>
  <c r="C44" s="1"/>
  <c r="D14"/>
  <c r="D44" s="1"/>
  <c r="AD42" i="5"/>
  <c r="FG42"/>
  <c r="AP35"/>
  <c r="EH35" s="1"/>
  <c r="EN35" s="1"/>
  <c r="FF42"/>
  <c r="AE42"/>
  <c r="AQ28"/>
  <c r="EI28" s="1"/>
  <c r="EW42"/>
  <c r="EX42"/>
  <c r="AQ17"/>
  <c r="EI17" s="1"/>
  <c r="O45"/>
  <c r="AF37"/>
  <c r="EW37"/>
  <c r="FF37"/>
  <c r="AE37"/>
  <c r="FG37"/>
  <c r="EX37"/>
  <c r="EG37"/>
  <c r="AP27"/>
  <c r="EH27" s="1"/>
  <c r="EN27" s="1"/>
  <c r="FH24"/>
  <c r="AP42"/>
  <c r="EG50"/>
  <c r="AP40"/>
  <c r="AS40" s="1"/>
  <c r="EP48"/>
  <c r="AQ39"/>
  <c r="EI39" s="1"/>
  <c r="EO39" s="1"/>
  <c r="AP38"/>
  <c r="EH38" s="1"/>
  <c r="EN38" s="1"/>
  <c r="EP36"/>
  <c r="AQ47"/>
  <c r="EI47" s="1"/>
  <c r="EO47" s="1"/>
  <c r="AP29"/>
  <c r="AS29" s="1"/>
  <c r="EP50"/>
  <c r="EP20"/>
  <c r="EP41"/>
  <c r="AP49"/>
  <c r="AS49" s="1"/>
  <c r="AQ38"/>
  <c r="EI38" s="1"/>
  <c r="EO38" s="1"/>
  <c r="EP47"/>
  <c r="AP33"/>
  <c r="AS33" s="1"/>
  <c r="AQ29"/>
  <c r="EI29" s="1"/>
  <c r="EO29" s="1"/>
  <c r="AP26"/>
  <c r="AS26" s="1"/>
  <c r="AQ42"/>
  <c r="EG49"/>
  <c r="EP30"/>
  <c r="EP23"/>
  <c r="EP25"/>
  <c r="FH18"/>
  <c r="EG18"/>
  <c r="FH33"/>
  <c r="EG33"/>
  <c r="EG16"/>
  <c r="FH16"/>
  <c r="EG35"/>
  <c r="FH35"/>
  <c r="EG29"/>
  <c r="FH29"/>
  <c r="EG38"/>
  <c r="FH38"/>
  <c r="FH26"/>
  <c r="EG26"/>
  <c r="EG48"/>
  <c r="FH48"/>
  <c r="EG31"/>
  <c r="FH31"/>
  <c r="EG27"/>
  <c r="FH27"/>
  <c r="EG15"/>
  <c r="FH15"/>
  <c r="EG20"/>
  <c r="FH20"/>
  <c r="EG14"/>
  <c r="FH14"/>
  <c r="EG32"/>
  <c r="FH32"/>
  <c r="EG43"/>
  <c r="FH43"/>
  <c r="EG12"/>
  <c r="EG34"/>
  <c r="EG40"/>
  <c r="FH40"/>
  <c r="AT24"/>
  <c r="EG42"/>
  <c r="FH42"/>
  <c r="BG37"/>
  <c r="BG51" s="1"/>
  <c r="CE37"/>
  <c r="CE51" s="1"/>
  <c r="EP43"/>
  <c r="AQ48"/>
  <c r="EI48" s="1"/>
  <c r="EO48" s="1"/>
  <c r="AR37"/>
  <c r="AR51" s="1"/>
  <c r="AQ44"/>
  <c r="EI44" s="1"/>
  <c r="EP34"/>
  <c r="AP16"/>
  <c r="EH16" s="1"/>
  <c r="AP43"/>
  <c r="EH43" s="1"/>
  <c r="EN43" s="1"/>
  <c r="EP42"/>
  <c r="EP38"/>
  <c r="EP29"/>
  <c r="AQ35"/>
  <c r="EI35" s="1"/>
  <c r="AQ50"/>
  <c r="EI50" s="1"/>
  <c r="EO50" s="1"/>
  <c r="AP39"/>
  <c r="EH39" s="1"/>
  <c r="EN39" s="1"/>
  <c r="EP33"/>
  <c r="AP46"/>
  <c r="EH46" s="1"/>
  <c r="AQ30"/>
  <c r="EI30" s="1"/>
  <c r="EO30" s="1"/>
  <c r="EP26"/>
  <c r="EP49"/>
  <c r="AQ40"/>
  <c r="EI40" s="1"/>
  <c r="EO40" s="1"/>
  <c r="EP27"/>
  <c r="EP19"/>
  <c r="AP20"/>
  <c r="EH20" s="1"/>
  <c r="EN20" s="1"/>
  <c r="AP15"/>
  <c r="EH15" s="1"/>
  <c r="AQ25"/>
  <c r="EI25" s="1"/>
  <c r="EO25" s="1"/>
  <c r="AQ20"/>
  <c r="EI20" s="1"/>
  <c r="EO20" s="1"/>
  <c r="AP17"/>
  <c r="EH17" s="1"/>
  <c r="AP44"/>
  <c r="EH44" s="1"/>
  <c r="AQ34"/>
  <c r="EI34" s="1"/>
  <c r="EO34" s="1"/>
  <c r="AQ27"/>
  <c r="EI27" s="1"/>
  <c r="EO27" s="1"/>
  <c r="AQ19"/>
  <c r="EI19" s="1"/>
  <c r="EO19" s="1"/>
  <c r="AQ16"/>
  <c r="EI16" s="1"/>
  <c r="AP12"/>
  <c r="AP23"/>
  <c r="EH23" s="1"/>
  <c r="AQ37"/>
  <c r="AP24"/>
  <c r="EH24" s="1"/>
  <c r="EN24" s="1"/>
  <c r="EP18"/>
  <c r="AQ23"/>
  <c r="EI23" s="1"/>
  <c r="EP40"/>
  <c r="AQ43"/>
  <c r="EI43" s="1"/>
  <c r="EO43" s="1"/>
  <c r="AQ32"/>
  <c r="EI32" s="1"/>
  <c r="EO32" s="1"/>
  <c r="O15"/>
  <c r="P35"/>
  <c r="AQ14"/>
  <c r="EI14" s="1"/>
  <c r="Q49"/>
  <c r="AQ36"/>
  <c r="EI36" s="1"/>
  <c r="EO36" s="1"/>
  <c r="O40"/>
  <c r="Q47"/>
  <c r="P30"/>
  <c r="Q35"/>
  <c r="AP32"/>
  <c r="EH32" s="1"/>
  <c r="EN32" s="1"/>
  <c r="AP34"/>
  <c r="EH34" s="1"/>
  <c r="EN34" s="1"/>
  <c r="AQ46"/>
  <c r="EI46" s="1"/>
  <c r="AP19"/>
  <c r="EH19" s="1"/>
  <c r="Q41"/>
  <c r="P36"/>
  <c r="Q30"/>
  <c r="P50"/>
  <c r="Q36"/>
  <c r="P29"/>
  <c r="O24"/>
  <c r="Q16"/>
  <c r="AQ12"/>
  <c r="AQ31"/>
  <c r="EI31" s="1"/>
  <c r="Q50"/>
  <c r="P38"/>
  <c r="O46"/>
  <c r="P24"/>
  <c r="O23"/>
  <c r="AP48"/>
  <c r="EH48" s="1"/>
  <c r="EN48" s="1"/>
  <c r="AP30"/>
  <c r="EH30" s="1"/>
  <c r="EN30" s="1"/>
  <c r="AP28"/>
  <c r="EH28" s="1"/>
  <c r="P42"/>
  <c r="O39"/>
  <c r="P46"/>
  <c r="O26"/>
  <c r="O18"/>
  <c r="Q23"/>
  <c r="Q28"/>
  <c r="AQ41"/>
  <c r="EI41" s="1"/>
  <c r="EO41" s="1"/>
  <c r="AP14"/>
  <c r="EH14" s="1"/>
  <c r="P37"/>
  <c r="P39"/>
  <c r="O33"/>
  <c r="Q26"/>
  <c r="P18"/>
  <c r="P31"/>
  <c r="P14"/>
  <c r="AP36"/>
  <c r="EH36" s="1"/>
  <c r="EN36" s="1"/>
  <c r="Q37"/>
  <c r="O49"/>
  <c r="Q33"/>
  <c r="O27"/>
  <c r="Q14"/>
  <c r="P40"/>
  <c r="O44"/>
  <c r="P34"/>
  <c r="P27"/>
  <c r="Q12"/>
  <c r="P43"/>
  <c r="Q40"/>
  <c r="P44"/>
  <c r="Q34"/>
  <c r="Q27"/>
  <c r="Q18"/>
  <c r="P23"/>
  <c r="Q15"/>
  <c r="O14"/>
  <c r="AP37"/>
  <c r="Q43"/>
  <c r="Q44"/>
  <c r="P32"/>
  <c r="O28"/>
  <c r="AP45"/>
  <c r="EH45" s="1"/>
  <c r="EN45" s="1"/>
  <c r="AP41"/>
  <c r="EH41" s="1"/>
  <c r="EN41" s="1"/>
  <c r="AP47"/>
  <c r="EH47" s="1"/>
  <c r="EN47" s="1"/>
  <c r="AP31"/>
  <c r="EH31" s="1"/>
  <c r="P48"/>
  <c r="P25"/>
  <c r="P41"/>
  <c r="Q48"/>
  <c r="O38"/>
  <c r="P47"/>
  <c r="Q32"/>
  <c r="O29"/>
  <c r="P28"/>
  <c r="Q25"/>
  <c r="AQ45"/>
  <c r="EI45" s="1"/>
  <c r="EO45" s="1"/>
  <c r="AQ49"/>
  <c r="EI49" s="1"/>
  <c r="EO49" s="1"/>
  <c r="AQ33"/>
  <c r="EI33" s="1"/>
  <c r="EO33" s="1"/>
  <c r="AQ26"/>
  <c r="EI26" s="1"/>
  <c r="EO26" s="1"/>
  <c r="EP39"/>
  <c r="EP24"/>
  <c r="Q42"/>
  <c r="Q38"/>
  <c r="Q29"/>
  <c r="O16"/>
  <c r="P16"/>
  <c r="O12"/>
  <c r="AP50"/>
  <c r="EH50" s="1"/>
  <c r="EN50" s="1"/>
  <c r="AP25"/>
  <c r="EH25" s="1"/>
  <c r="EN25" s="1"/>
  <c r="AQ15"/>
  <c r="EI15" s="1"/>
  <c r="Q51" l="1"/>
  <c r="E14" i="10"/>
  <c r="E44" s="1"/>
  <c r="EI12" i="5"/>
  <c r="AQ51"/>
  <c r="EH12"/>
  <c r="AP51"/>
  <c r="FB51"/>
  <c r="FH51" s="1"/>
  <c r="CB51"/>
  <c r="FF51"/>
  <c r="EW51"/>
  <c r="FH37"/>
  <c r="AS35"/>
  <c r="BJ51"/>
  <c r="FG51"/>
  <c r="AU51"/>
  <c r="H14" i="10"/>
  <c r="H44" s="1"/>
  <c r="AT28" i="5"/>
  <c r="AT47"/>
  <c r="AS42"/>
  <c r="EI42"/>
  <c r="EJ37"/>
  <c r="EH37"/>
  <c r="EN37" s="1"/>
  <c r="EI37"/>
  <c r="AS27"/>
  <c r="EH40"/>
  <c r="EN40" s="1"/>
  <c r="EP32"/>
  <c r="AT42"/>
  <c r="EH49"/>
  <c r="EN49" s="1"/>
  <c r="EH29"/>
  <c r="EN29" s="1"/>
  <c r="AT38"/>
  <c r="EH42"/>
  <c r="AS38"/>
  <c r="AT29"/>
  <c r="EH33"/>
  <c r="EN33" s="1"/>
  <c r="AT39"/>
  <c r="EH26"/>
  <c r="EN26" s="1"/>
  <c r="AT46"/>
  <c r="AT27"/>
  <c r="AS25"/>
  <c r="AS37"/>
  <c r="AT25"/>
  <c r="AS16"/>
  <c r="EN16"/>
  <c r="AT15"/>
  <c r="EO15"/>
  <c r="AS31"/>
  <c r="EN31"/>
  <c r="AT41"/>
  <c r="AS28"/>
  <c r="AT37"/>
  <c r="AT16"/>
  <c r="EO16"/>
  <c r="AT23"/>
  <c r="EO23"/>
  <c r="AS48"/>
  <c r="AT50"/>
  <c r="AT45"/>
  <c r="EP15"/>
  <c r="AS24"/>
  <c r="AS12"/>
  <c r="AT20"/>
  <c r="AS20"/>
  <c r="AS46"/>
  <c r="AU37"/>
  <c r="EP31"/>
  <c r="AT49"/>
  <c r="AS36"/>
  <c r="AS14"/>
  <c r="EN14"/>
  <c r="AS17"/>
  <c r="EN17"/>
  <c r="EP16"/>
  <c r="AT30"/>
  <c r="AS18"/>
  <c r="AT44"/>
  <c r="AT35"/>
  <c r="EO35"/>
  <c r="AT33"/>
  <c r="AS32"/>
  <c r="AT14"/>
  <c r="EO14"/>
  <c r="AT43"/>
  <c r="AT18"/>
  <c r="AS44"/>
  <c r="AS15"/>
  <c r="EN15"/>
  <c r="AT26"/>
  <c r="AS34"/>
  <c r="EP35"/>
  <c r="AT34"/>
  <c r="EP17"/>
  <c r="AT32"/>
  <c r="AT40"/>
  <c r="AS50"/>
  <c r="AT36"/>
  <c r="AS45"/>
  <c r="AS23"/>
  <c r="EN23"/>
  <c r="AS41"/>
  <c r="AT12"/>
  <c r="AS47"/>
  <c r="AS30"/>
  <c r="AT31"/>
  <c r="EO31"/>
  <c r="AS19"/>
  <c r="EP14"/>
  <c r="AT19"/>
  <c r="AS39"/>
  <c r="AS43"/>
  <c r="AT48"/>
  <c r="BJ46"/>
  <c r="BJ35"/>
  <c r="BJ42"/>
  <c r="BJ23"/>
  <c r="BJ50"/>
  <c r="BJ16"/>
  <c r="BJ40"/>
  <c r="BJ33"/>
  <c r="BJ24"/>
  <c r="BJ14"/>
  <c r="BJ38"/>
  <c r="BJ45"/>
  <c r="BJ36"/>
  <c r="BJ41"/>
  <c r="BJ34"/>
  <c r="BJ26"/>
  <c r="BJ20"/>
  <c r="BJ37"/>
  <c r="CK37"/>
  <c r="CK51" s="1"/>
  <c r="BJ29"/>
  <c r="BJ31"/>
  <c r="BJ43"/>
  <c r="BJ30"/>
  <c r="BJ47"/>
  <c r="BJ27"/>
  <c r="BJ18"/>
  <c r="BJ15"/>
  <c r="BJ48"/>
  <c r="BJ39"/>
  <c r="BJ12"/>
  <c r="BJ28"/>
  <c r="BJ49"/>
  <c r="BJ32"/>
  <c r="K14" i="10" l="1"/>
  <c r="K44" s="1"/>
  <c r="EO12" i="5"/>
  <c r="EI51"/>
  <c r="EO51" s="1"/>
  <c r="EN12"/>
  <c r="EH51"/>
  <c r="EN51" s="1"/>
  <c r="EJ51"/>
  <c r="EP51" s="1"/>
  <c r="EP37"/>
  <c r="CN51"/>
  <c r="N14" i="10"/>
  <c r="N44" s="1"/>
  <c r="AT51" i="5"/>
  <c r="G14" i="10"/>
  <c r="G44" s="1"/>
  <c r="AS51" i="5"/>
  <c r="F14" i="10"/>
  <c r="F44" s="1"/>
  <c r="EN42" i="5"/>
  <c r="EO42"/>
  <c r="EO37"/>
  <c r="CN29"/>
  <c r="CN14"/>
  <c r="CN49"/>
  <c r="CN39"/>
  <c r="CN18"/>
  <c r="CN28"/>
  <c r="CN34"/>
  <c r="CN16"/>
  <c r="CN32"/>
  <c r="CN15"/>
  <c r="CN30"/>
  <c r="CN37"/>
  <c r="ES37"/>
  <c r="CN45"/>
  <c r="CN24"/>
  <c r="CN12"/>
  <c r="CN47"/>
  <c r="CN40"/>
  <c r="CN26"/>
  <c r="CN31"/>
  <c r="CN33"/>
  <c r="CN36"/>
  <c r="CN23"/>
  <c r="CN27"/>
  <c r="CN20"/>
  <c r="CN35"/>
  <c r="CN38"/>
  <c r="CN50"/>
  <c r="CN43"/>
  <c r="CN41"/>
  <c r="CN42"/>
  <c r="CN48"/>
  <c r="CN46"/>
  <c r="CD21" i="1"/>
  <c r="DJ50"/>
  <c r="DJ49"/>
  <c r="DJ48"/>
  <c r="DJ42"/>
  <c r="DJ32"/>
  <c r="DJ9"/>
  <c r="DJ39"/>
  <c r="DJ34"/>
  <c r="AZ42"/>
  <c r="S42"/>
  <c r="O42"/>
  <c r="K42"/>
  <c r="AB42" s="1"/>
  <c r="AE32"/>
  <c r="AH32"/>
  <c r="AK32"/>
  <c r="AN32"/>
  <c r="AQ32"/>
  <c r="AT32"/>
  <c r="AW32"/>
  <c r="AZ32"/>
  <c r="BC32"/>
  <c r="BF32"/>
  <c r="BI32"/>
  <c r="BL32"/>
  <c r="BM32"/>
  <c r="BN32"/>
  <c r="BP32"/>
  <c r="BQ32"/>
  <c r="BS32"/>
  <c r="BT32"/>
  <c r="BX32"/>
  <c r="CA32"/>
  <c r="CD32"/>
  <c r="CG32"/>
  <c r="CJ32"/>
  <c r="CM32"/>
  <c r="CP32"/>
  <c r="CS32"/>
  <c r="CV32"/>
  <c r="CY32"/>
  <c r="DB32"/>
  <c r="DE32"/>
  <c r="DF32"/>
  <c r="DG32"/>
  <c r="DI32"/>
  <c r="DL32"/>
  <c r="DM32"/>
  <c r="DQ32"/>
  <c r="DT32"/>
  <c r="DW32"/>
  <c r="DZ32"/>
  <c r="EC32"/>
  <c r="EF32"/>
  <c r="AE42"/>
  <c r="AH42"/>
  <c r="AK42"/>
  <c r="AN42"/>
  <c r="AQ42"/>
  <c r="AT42"/>
  <c r="AW42"/>
  <c r="BC42"/>
  <c r="BF42"/>
  <c r="BI42"/>
  <c r="BL42"/>
  <c r="BU42" s="1"/>
  <c r="BM42"/>
  <c r="BN42"/>
  <c r="BP42"/>
  <c r="BQ42"/>
  <c r="BS42"/>
  <c r="BT42"/>
  <c r="BX42"/>
  <c r="CA42"/>
  <c r="CD42"/>
  <c r="CG42"/>
  <c r="CJ42"/>
  <c r="CM42"/>
  <c r="CP42"/>
  <c r="CS42"/>
  <c r="CV42"/>
  <c r="CY42"/>
  <c r="DB42"/>
  <c r="DE42"/>
  <c r="DF42"/>
  <c r="DG42"/>
  <c r="DI42"/>
  <c r="DL42"/>
  <c r="DM42"/>
  <c r="DQ42"/>
  <c r="DT42"/>
  <c r="DW42"/>
  <c r="DZ42"/>
  <c r="EC42"/>
  <c r="EF42"/>
  <c r="T48"/>
  <c r="AB48"/>
  <c r="AE48"/>
  <c r="AH48"/>
  <c r="AK48"/>
  <c r="AN48"/>
  <c r="AQ48"/>
  <c r="AT48"/>
  <c r="AW48"/>
  <c r="AZ48"/>
  <c r="BC48"/>
  <c r="BF48"/>
  <c r="BI48"/>
  <c r="BR48" s="1"/>
  <c r="BL48"/>
  <c r="BM48"/>
  <c r="BN48"/>
  <c r="BP48"/>
  <c r="BQ48"/>
  <c r="BS48"/>
  <c r="BT48"/>
  <c r="BX48"/>
  <c r="CA48"/>
  <c r="CD48"/>
  <c r="CG48"/>
  <c r="CJ48"/>
  <c r="CM48"/>
  <c r="CP48"/>
  <c r="CS48"/>
  <c r="CV48"/>
  <c r="CY48"/>
  <c r="DH48" s="1"/>
  <c r="DB48"/>
  <c r="DE48"/>
  <c r="DF48"/>
  <c r="DG48"/>
  <c r="DI48"/>
  <c r="DL48"/>
  <c r="DM48"/>
  <c r="DQ48"/>
  <c r="DT48"/>
  <c r="DW48"/>
  <c r="DZ48"/>
  <c r="EI48" s="1"/>
  <c r="EC48"/>
  <c r="EF48"/>
  <c r="T49"/>
  <c r="AB49"/>
  <c r="AE49"/>
  <c r="AH49"/>
  <c r="AK49"/>
  <c r="AN49"/>
  <c r="AQ49"/>
  <c r="AT49"/>
  <c r="AW49"/>
  <c r="AZ49"/>
  <c r="BC49"/>
  <c r="BF49"/>
  <c r="BI49"/>
  <c r="BL49"/>
  <c r="BM49"/>
  <c r="BN49"/>
  <c r="BP49"/>
  <c r="BQ49"/>
  <c r="BS49"/>
  <c r="BT49"/>
  <c r="BX49"/>
  <c r="CA49"/>
  <c r="CD49"/>
  <c r="CG49"/>
  <c r="CJ49"/>
  <c r="CM49"/>
  <c r="CP49"/>
  <c r="CS49"/>
  <c r="CV49"/>
  <c r="CY49"/>
  <c r="DB49"/>
  <c r="DE49"/>
  <c r="DF49"/>
  <c r="DG49"/>
  <c r="DI49"/>
  <c r="DL49"/>
  <c r="DM49"/>
  <c r="DQ49"/>
  <c r="DT49"/>
  <c r="DW49"/>
  <c r="DZ49"/>
  <c r="EC49"/>
  <c r="EF49"/>
  <c r="T50"/>
  <c r="AB50"/>
  <c r="AE50"/>
  <c r="EG50" s="1"/>
  <c r="AH50"/>
  <c r="AK50"/>
  <c r="AN50"/>
  <c r="AQ50"/>
  <c r="AT50"/>
  <c r="AW50"/>
  <c r="AZ50"/>
  <c r="BC50"/>
  <c r="BF50"/>
  <c r="BI50"/>
  <c r="BL50"/>
  <c r="BM50"/>
  <c r="BN50"/>
  <c r="BP50"/>
  <c r="BQ50"/>
  <c r="BS50"/>
  <c r="BT50"/>
  <c r="BX50"/>
  <c r="CA50"/>
  <c r="CD50"/>
  <c r="CG50"/>
  <c r="CJ50"/>
  <c r="CM50"/>
  <c r="CP50"/>
  <c r="CS50"/>
  <c r="CV50"/>
  <c r="CY50"/>
  <c r="DB50"/>
  <c r="DE50"/>
  <c r="DF50"/>
  <c r="DG50"/>
  <c r="DI50"/>
  <c r="DL50"/>
  <c r="DM50"/>
  <c r="DQ50"/>
  <c r="DT50"/>
  <c r="DW50"/>
  <c r="DZ50"/>
  <c r="EC50"/>
  <c r="EF50"/>
  <c r="S32"/>
  <c r="O32"/>
  <c r="K32"/>
  <c r="AB32" s="1"/>
  <c r="K9"/>
  <c r="AB9" s="1"/>
  <c r="K39"/>
  <c r="DE9"/>
  <c r="DE39"/>
  <c r="DB9"/>
  <c r="DB39"/>
  <c r="CY9"/>
  <c r="CY39"/>
  <c r="CV9"/>
  <c r="CV39"/>
  <c r="CV34"/>
  <c r="CS9"/>
  <c r="CS39"/>
  <c r="CS34"/>
  <c r="CP9"/>
  <c r="CP39"/>
  <c r="CP34"/>
  <c r="EF9"/>
  <c r="EC9"/>
  <c r="DZ9"/>
  <c r="DW9"/>
  <c r="DT9"/>
  <c r="DQ9"/>
  <c r="DM9"/>
  <c r="DL9"/>
  <c r="DI9"/>
  <c r="DG9"/>
  <c r="DF9"/>
  <c r="CM9"/>
  <c r="CJ9"/>
  <c r="CG9"/>
  <c r="CD9"/>
  <c r="CA9"/>
  <c r="BX9"/>
  <c r="BL9"/>
  <c r="BL39"/>
  <c r="BI9"/>
  <c r="BI39"/>
  <c r="BF9"/>
  <c r="BF39"/>
  <c r="BC9"/>
  <c r="BC39"/>
  <c r="AZ9"/>
  <c r="AZ39"/>
  <c r="AW9"/>
  <c r="AW39"/>
  <c r="AT9"/>
  <c r="AQ9"/>
  <c r="AN9"/>
  <c r="AK9"/>
  <c r="BT9"/>
  <c r="BS9"/>
  <c r="AH9"/>
  <c r="BQ9"/>
  <c r="BP9"/>
  <c r="AE9"/>
  <c r="BN9"/>
  <c r="BM9"/>
  <c r="S9"/>
  <c r="O9"/>
  <c r="S39"/>
  <c r="O39"/>
  <c r="EF39"/>
  <c r="EC39"/>
  <c r="DZ39"/>
  <c r="DW39"/>
  <c r="DT39"/>
  <c r="DQ39"/>
  <c r="DM39"/>
  <c r="DL39"/>
  <c r="DI39"/>
  <c r="DG39"/>
  <c r="DF39"/>
  <c r="CM39"/>
  <c r="CJ39"/>
  <c r="CG39"/>
  <c r="CD39"/>
  <c r="CA39"/>
  <c r="T32" l="1"/>
  <c r="EG48"/>
  <c r="DH32"/>
  <c r="ES51" i="5"/>
  <c r="EY51" s="1"/>
  <c r="DK49" i="1"/>
  <c r="EI39"/>
  <c r="BR49"/>
  <c r="EK48"/>
  <c r="EI50"/>
  <c r="T42"/>
  <c r="BR50"/>
  <c r="BU9"/>
  <c r="DN9"/>
  <c r="DH50"/>
  <c r="BU48"/>
  <c r="EK49"/>
  <c r="DK39"/>
  <c r="DN42"/>
  <c r="EY37" i="5"/>
  <c r="EK39" i="1"/>
  <c r="EG32"/>
  <c r="EJ50"/>
  <c r="EI49"/>
  <c r="EH49"/>
  <c r="DK32"/>
  <c r="DN32"/>
  <c r="DK9"/>
  <c r="DH49"/>
  <c r="DK48"/>
  <c r="EJ39"/>
  <c r="T9"/>
  <c r="BO9"/>
  <c r="DN39"/>
  <c r="EK50"/>
  <c r="EH50"/>
  <c r="BR32"/>
  <c r="EG9"/>
  <c r="EJ49"/>
  <c r="BO48"/>
  <c r="BU50"/>
  <c r="EJ48"/>
  <c r="EK9"/>
  <c r="DK50"/>
  <c r="DN50"/>
  <c r="EG49"/>
  <c r="BU49"/>
  <c r="EH32"/>
  <c r="EH9"/>
  <c r="BR9"/>
  <c r="DN49"/>
  <c r="EH48"/>
  <c r="DN48"/>
  <c r="T39"/>
  <c r="DH42"/>
  <c r="DK42"/>
  <c r="EI42"/>
  <c r="EK42"/>
  <c r="EJ42"/>
  <c r="BR42"/>
  <c r="BO42"/>
  <c r="EG42"/>
  <c r="EK32"/>
  <c r="EJ32"/>
  <c r="BU32"/>
  <c r="EI32"/>
  <c r="BO50"/>
  <c r="EH42"/>
  <c r="BO32"/>
  <c r="BO49"/>
  <c r="EJ9"/>
  <c r="EI9"/>
  <c r="EH39"/>
  <c r="DH9"/>
  <c r="BX39"/>
  <c r="DH39" s="1"/>
  <c r="BT39"/>
  <c r="BS39"/>
  <c r="BQ39"/>
  <c r="BP39"/>
  <c r="BN39"/>
  <c r="BM39"/>
  <c r="AT39"/>
  <c r="AQ39"/>
  <c r="AN39"/>
  <c r="AK39"/>
  <c r="BU39" s="1"/>
  <c r="AH39"/>
  <c r="BR39" s="1"/>
  <c r="AE39"/>
  <c r="BO39" s="1"/>
  <c r="AB39"/>
  <c r="EF34"/>
  <c r="EC34"/>
  <c r="DZ34"/>
  <c r="DW34"/>
  <c r="DT34"/>
  <c r="DQ34"/>
  <c r="DM34"/>
  <c r="DL34"/>
  <c r="DI34"/>
  <c r="DG34"/>
  <c r="DF34"/>
  <c r="DE34"/>
  <c r="DB34"/>
  <c r="CY34"/>
  <c r="CM34"/>
  <c r="CJ34"/>
  <c r="CG34"/>
  <c r="CD34"/>
  <c r="CA34"/>
  <c r="BX34"/>
  <c r="BC34"/>
  <c r="BK34"/>
  <c r="BT34" s="1"/>
  <c r="BJ34"/>
  <c r="BS34" s="1"/>
  <c r="AZ34"/>
  <c r="BH34"/>
  <c r="BQ34" s="1"/>
  <c r="BG34"/>
  <c r="BP34" s="1"/>
  <c r="AW34"/>
  <c r="BE34"/>
  <c r="BN34" s="1"/>
  <c r="BD34"/>
  <c r="BM34" s="1"/>
  <c r="AT34"/>
  <c r="AQ34"/>
  <c r="AN34"/>
  <c r="AK34"/>
  <c r="AH34"/>
  <c r="AE34"/>
  <c r="S34"/>
  <c r="T34" s="1"/>
  <c r="O34"/>
  <c r="K34"/>
  <c r="AB34" s="1"/>
  <c r="AZ26"/>
  <c r="DO25"/>
  <c r="DP25"/>
  <c r="DX25"/>
  <c r="DY25"/>
  <c r="CJ12"/>
  <c r="DO14"/>
  <c r="EF13"/>
  <c r="EC13"/>
  <c r="DZ13"/>
  <c r="DW13"/>
  <c r="DT13"/>
  <c r="DQ13"/>
  <c r="CV13"/>
  <c r="DD13"/>
  <c r="DM13" s="1"/>
  <c r="DC13"/>
  <c r="DL13" s="1"/>
  <c r="CS13"/>
  <c r="DA13"/>
  <c r="DJ13" s="1"/>
  <c r="CZ13"/>
  <c r="DI13" s="1"/>
  <c r="CP13"/>
  <c r="CX13"/>
  <c r="DG13" s="1"/>
  <c r="CW13"/>
  <c r="DF13" s="1"/>
  <c r="CM13"/>
  <c r="CJ13"/>
  <c r="CG13"/>
  <c r="CD13"/>
  <c r="CA13"/>
  <c r="BX13"/>
  <c r="BC13"/>
  <c r="BK13"/>
  <c r="BT13" s="1"/>
  <c r="BJ13"/>
  <c r="BS13" s="1"/>
  <c r="AZ13"/>
  <c r="BH13"/>
  <c r="BQ13" s="1"/>
  <c r="BG13"/>
  <c r="BP13" s="1"/>
  <c r="AW13"/>
  <c r="BE13"/>
  <c r="BN13" s="1"/>
  <c r="BD13"/>
  <c r="BM13" s="1"/>
  <c r="AT13"/>
  <c r="AQ13"/>
  <c r="AN13"/>
  <c r="AK13"/>
  <c r="AH13"/>
  <c r="AE13"/>
  <c r="S13"/>
  <c r="O13"/>
  <c r="K13"/>
  <c r="AB13" s="1"/>
  <c r="CZ28"/>
  <c r="DA28"/>
  <c r="CW28"/>
  <c r="CX28"/>
  <c r="K10"/>
  <c r="DN34" l="1"/>
  <c r="CY28"/>
  <c r="T13"/>
  <c r="DK34"/>
  <c r="EG34"/>
  <c r="EG13"/>
  <c r="DH34"/>
  <c r="DB28"/>
  <c r="EG39"/>
  <c r="BL34"/>
  <c r="BU34" s="1"/>
  <c r="BI34"/>
  <c r="BR34" s="1"/>
  <c r="BF34"/>
  <c r="BO34" s="1"/>
  <c r="DE13"/>
  <c r="DN13" s="1"/>
  <c r="DB13"/>
  <c r="DK13" s="1"/>
  <c r="CY13"/>
  <c r="BL13"/>
  <c r="BU13" s="1"/>
  <c r="BI13"/>
  <c r="BR13" s="1"/>
  <c r="BF13"/>
  <c r="BO13" s="1"/>
  <c r="EJ34" l="1"/>
  <c r="EI13"/>
  <c r="EI34"/>
  <c r="EK13"/>
  <c r="EK34"/>
  <c r="EJ13"/>
  <c r="EH34"/>
  <c r="EH13"/>
  <c r="DH13"/>
  <c r="EF6" l="1"/>
  <c r="EC6"/>
  <c r="DZ6"/>
  <c r="DW6"/>
  <c r="DT6"/>
  <c r="DQ6"/>
  <c r="CV6"/>
  <c r="DD6"/>
  <c r="DM6" s="1"/>
  <c r="DC6"/>
  <c r="DL6" s="1"/>
  <c r="CS6"/>
  <c r="DA6"/>
  <c r="DJ6" s="1"/>
  <c r="CZ6"/>
  <c r="DI6" s="1"/>
  <c r="CP6"/>
  <c r="CX6"/>
  <c r="DG6" s="1"/>
  <c r="CW6"/>
  <c r="DF6" s="1"/>
  <c r="CM6"/>
  <c r="CJ6"/>
  <c r="CG6"/>
  <c r="CD6"/>
  <c r="CA6"/>
  <c r="BX6"/>
  <c r="BC6"/>
  <c r="BK6"/>
  <c r="BT6" s="1"/>
  <c r="BJ6"/>
  <c r="BS6" s="1"/>
  <c r="AZ6"/>
  <c r="BH6"/>
  <c r="BQ6" s="1"/>
  <c r="BG6"/>
  <c r="BP6" s="1"/>
  <c r="AW6"/>
  <c r="BE6"/>
  <c r="BN6" s="1"/>
  <c r="BD6"/>
  <c r="BM6" s="1"/>
  <c r="AT6"/>
  <c r="AQ6"/>
  <c r="AN6"/>
  <c r="AK6"/>
  <c r="AH6"/>
  <c r="AE6"/>
  <c r="S6"/>
  <c r="O6"/>
  <c r="K6"/>
  <c r="AB6" s="1"/>
  <c r="EF3"/>
  <c r="EC3"/>
  <c r="DZ3"/>
  <c r="DW3"/>
  <c r="DT3"/>
  <c r="DQ3"/>
  <c r="DG3"/>
  <c r="CW3"/>
  <c r="DF3" s="1"/>
  <c r="CX3"/>
  <c r="CZ3"/>
  <c r="DA3"/>
  <c r="DJ3" s="1"/>
  <c r="DC3"/>
  <c r="DD3"/>
  <c r="DM3" s="1"/>
  <c r="CP3"/>
  <c r="CS3"/>
  <c r="CV3"/>
  <c r="CM3"/>
  <c r="CJ3"/>
  <c r="CG3"/>
  <c r="CD3"/>
  <c r="CA3"/>
  <c r="BX3"/>
  <c r="BK3"/>
  <c r="BT3" s="1"/>
  <c r="BJ3"/>
  <c r="BH3"/>
  <c r="BQ3" s="1"/>
  <c r="BG3"/>
  <c r="BI3" s="1"/>
  <c r="BE3"/>
  <c r="BN3" s="1"/>
  <c r="BD3"/>
  <c r="BM3" s="1"/>
  <c r="BC3"/>
  <c r="AZ3"/>
  <c r="AW3"/>
  <c r="AT3"/>
  <c r="AQ3"/>
  <c r="AN3"/>
  <c r="AK3"/>
  <c r="AH3"/>
  <c r="AE3"/>
  <c r="S3"/>
  <c r="O3"/>
  <c r="K3"/>
  <c r="AB3" s="1"/>
  <c r="EF17"/>
  <c r="EC17"/>
  <c r="DZ17"/>
  <c r="DW17"/>
  <c r="DT17"/>
  <c r="DQ17"/>
  <c r="CZ17"/>
  <c r="DI17" s="1"/>
  <c r="DA17"/>
  <c r="DC17"/>
  <c r="DD17"/>
  <c r="DM17" s="1"/>
  <c r="CS17"/>
  <c r="CV17"/>
  <c r="CP17"/>
  <c r="CX17"/>
  <c r="DG17" s="1"/>
  <c r="CW17"/>
  <c r="DF17" s="1"/>
  <c r="CM17"/>
  <c r="CJ17"/>
  <c r="CG17"/>
  <c r="CD17"/>
  <c r="CA17"/>
  <c r="BX17"/>
  <c r="BC17"/>
  <c r="BK17"/>
  <c r="BT17" s="1"/>
  <c r="BJ17"/>
  <c r="BS17" s="1"/>
  <c r="AZ17"/>
  <c r="BH17"/>
  <c r="BQ17" s="1"/>
  <c r="BG17"/>
  <c r="BP17"/>
  <c r="AW17"/>
  <c r="BE17"/>
  <c r="BN17" s="1"/>
  <c r="BD17"/>
  <c r="BM17" s="1"/>
  <c r="AT28"/>
  <c r="AT46"/>
  <c r="AT27"/>
  <c r="AT11"/>
  <c r="AT17"/>
  <c r="AQ17"/>
  <c r="AN17"/>
  <c r="AK17"/>
  <c r="AH17"/>
  <c r="AE17"/>
  <c r="S17"/>
  <c r="O17"/>
  <c r="K17"/>
  <c r="AB17" s="1"/>
  <c r="EF11"/>
  <c r="EC11"/>
  <c r="DZ11"/>
  <c r="DW11"/>
  <c r="DT11"/>
  <c r="DQ11"/>
  <c r="CV11"/>
  <c r="DD11"/>
  <c r="DM11" s="1"/>
  <c r="DC11"/>
  <c r="DL11" s="1"/>
  <c r="CS11"/>
  <c r="DA11"/>
  <c r="DJ11" s="1"/>
  <c r="CZ11"/>
  <c r="DI11" s="1"/>
  <c r="CP11"/>
  <c r="CX11"/>
  <c r="DG11" s="1"/>
  <c r="CW11"/>
  <c r="DF11" s="1"/>
  <c r="CM11"/>
  <c r="CJ11"/>
  <c r="CG11"/>
  <c r="CD11"/>
  <c r="CA11"/>
  <c r="BX11"/>
  <c r="BC11"/>
  <c r="BK11"/>
  <c r="BT11" s="1"/>
  <c r="BJ11"/>
  <c r="BS11" s="1"/>
  <c r="AZ11"/>
  <c r="BH11"/>
  <c r="BQ11" s="1"/>
  <c r="BG11"/>
  <c r="BP11" s="1"/>
  <c r="AW11"/>
  <c r="BE11"/>
  <c r="BN11" s="1"/>
  <c r="BD11"/>
  <c r="BM11" s="1"/>
  <c r="AQ11"/>
  <c r="AN11"/>
  <c r="AK11"/>
  <c r="AH11"/>
  <c r="AE11"/>
  <c r="S11"/>
  <c r="O11"/>
  <c r="K11"/>
  <c r="AB11" s="1"/>
  <c r="EF27"/>
  <c r="EC27"/>
  <c r="DZ27"/>
  <c r="DQ27"/>
  <c r="DW27"/>
  <c r="DT27"/>
  <c r="CZ25"/>
  <c r="DA25"/>
  <c r="DB25" s="1"/>
  <c r="DC25"/>
  <c r="DD25"/>
  <c r="CW4"/>
  <c r="CX4"/>
  <c r="CY4" s="1"/>
  <c r="CZ4"/>
  <c r="DA4"/>
  <c r="DC4"/>
  <c r="DD4"/>
  <c r="CW21"/>
  <c r="CX21"/>
  <c r="CZ21"/>
  <c r="DA21"/>
  <c r="DB21" s="1"/>
  <c r="DC21"/>
  <c r="DD21"/>
  <c r="CW19"/>
  <c r="CX19"/>
  <c r="CZ19"/>
  <c r="DA19"/>
  <c r="DC19"/>
  <c r="DD19"/>
  <c r="DE19" s="1"/>
  <c r="CW26"/>
  <c r="CX26"/>
  <c r="CZ26"/>
  <c r="DA26"/>
  <c r="DC26"/>
  <c r="DD26"/>
  <c r="CW25"/>
  <c r="CX25"/>
  <c r="CW20"/>
  <c r="CX20"/>
  <c r="CZ20"/>
  <c r="DA20"/>
  <c r="DC20"/>
  <c r="DD20"/>
  <c r="CW40"/>
  <c r="CX40"/>
  <c r="CZ40"/>
  <c r="DA40"/>
  <c r="DC40"/>
  <c r="DD40"/>
  <c r="DE40" s="1"/>
  <c r="CW47"/>
  <c r="CX47"/>
  <c r="CY47" s="1"/>
  <c r="CZ47"/>
  <c r="DA47"/>
  <c r="DC47"/>
  <c r="DD47"/>
  <c r="CW33"/>
  <c r="CX33"/>
  <c r="CZ33"/>
  <c r="DA33"/>
  <c r="DC33"/>
  <c r="DD33"/>
  <c r="CW5"/>
  <c r="CX5"/>
  <c r="CZ5"/>
  <c r="DA5"/>
  <c r="DB5" s="1"/>
  <c r="DC5"/>
  <c r="DD5"/>
  <c r="CW31"/>
  <c r="CX31"/>
  <c r="DG31" s="1"/>
  <c r="CZ31"/>
  <c r="DI31" s="1"/>
  <c r="DA31"/>
  <c r="DJ31" s="1"/>
  <c r="DC31"/>
  <c r="DL31" s="1"/>
  <c r="DD31"/>
  <c r="DM31" s="1"/>
  <c r="DJ28"/>
  <c r="DC28"/>
  <c r="DD28"/>
  <c r="DM28" s="1"/>
  <c r="CW46"/>
  <c r="CX46"/>
  <c r="CZ46"/>
  <c r="DI46" s="1"/>
  <c r="DA46"/>
  <c r="DC46"/>
  <c r="DD46"/>
  <c r="DM46" s="1"/>
  <c r="CW27"/>
  <c r="CY27" s="1"/>
  <c r="CX27"/>
  <c r="DG27" s="1"/>
  <c r="CZ27"/>
  <c r="DI27" s="1"/>
  <c r="DA27"/>
  <c r="DJ27" s="1"/>
  <c r="DC27"/>
  <c r="DD27"/>
  <c r="DM27" s="1"/>
  <c r="CV27"/>
  <c r="CS27"/>
  <c r="CP27"/>
  <c r="CM27"/>
  <c r="CJ27"/>
  <c r="CG27"/>
  <c r="CD27"/>
  <c r="CA27"/>
  <c r="BX27"/>
  <c r="BG31"/>
  <c r="BH31"/>
  <c r="BQ31" s="1"/>
  <c r="BJ31"/>
  <c r="BK31"/>
  <c r="BT31" s="1"/>
  <c r="BG28"/>
  <c r="BP28" s="1"/>
  <c r="BH28"/>
  <c r="BJ28"/>
  <c r="BK28"/>
  <c r="BT28" s="1"/>
  <c r="BG46"/>
  <c r="BP46" s="1"/>
  <c r="BH46"/>
  <c r="BQ46" s="1"/>
  <c r="BJ46"/>
  <c r="BS46" s="1"/>
  <c r="BK46"/>
  <c r="BG27"/>
  <c r="BP27" s="1"/>
  <c r="BH27"/>
  <c r="BQ27" s="1"/>
  <c r="BJ27"/>
  <c r="BS27" s="1"/>
  <c r="BK27"/>
  <c r="BT27" s="1"/>
  <c r="BE31"/>
  <c r="BE28"/>
  <c r="BN28" s="1"/>
  <c r="BE46"/>
  <c r="BN46" s="1"/>
  <c r="BE27"/>
  <c r="BN27" s="1"/>
  <c r="BD31"/>
  <c r="BF31" s="1"/>
  <c r="BO31" s="1"/>
  <c r="BD28"/>
  <c r="BM28" s="1"/>
  <c r="BD46"/>
  <c r="BD27"/>
  <c r="BM27" s="1"/>
  <c r="BC27"/>
  <c r="AZ27"/>
  <c r="AW27"/>
  <c r="AQ27"/>
  <c r="AN27"/>
  <c r="AK27"/>
  <c r="AH27"/>
  <c r="AE27"/>
  <c r="S27"/>
  <c r="O27"/>
  <c r="K27"/>
  <c r="AB27" s="1"/>
  <c r="EF5"/>
  <c r="EF46"/>
  <c r="EC46"/>
  <c r="DZ46"/>
  <c r="DW46"/>
  <c r="DT46"/>
  <c r="DQ46"/>
  <c r="DG28"/>
  <c r="DI28"/>
  <c r="DF46"/>
  <c r="CV46"/>
  <c r="CS46"/>
  <c r="CP46"/>
  <c r="CM28"/>
  <c r="CM46"/>
  <c r="CJ28"/>
  <c r="CJ46"/>
  <c r="CG46"/>
  <c r="CD28"/>
  <c r="CD46"/>
  <c r="CA28"/>
  <c r="CA46"/>
  <c r="BX46"/>
  <c r="BC46"/>
  <c r="AZ46"/>
  <c r="AW46"/>
  <c r="AQ46"/>
  <c r="AN46"/>
  <c r="AK46"/>
  <c r="AH46"/>
  <c r="AE46"/>
  <c r="O46"/>
  <c r="K46"/>
  <c r="AB46" s="1"/>
  <c r="CM31"/>
  <c r="CV28"/>
  <c r="CS28"/>
  <c r="CP28"/>
  <c r="CG28"/>
  <c r="BX28"/>
  <c r="BC28"/>
  <c r="AZ28"/>
  <c r="AW28"/>
  <c r="AQ28"/>
  <c r="AN28"/>
  <c r="AK28"/>
  <c r="AH28"/>
  <c r="AE28"/>
  <c r="S28"/>
  <c r="S46"/>
  <c r="O28"/>
  <c r="EG28" s="1"/>
  <c r="K28"/>
  <c r="AB28" s="1"/>
  <c r="EF31"/>
  <c r="EC31"/>
  <c r="DZ31"/>
  <c r="DW31"/>
  <c r="DT31"/>
  <c r="DQ31"/>
  <c r="CP31"/>
  <c r="CS31"/>
  <c r="DF31"/>
  <c r="CV31"/>
  <c r="CJ31"/>
  <c r="CG31"/>
  <c r="CD31"/>
  <c r="CA31"/>
  <c r="BX31"/>
  <c r="BC31"/>
  <c r="AZ31"/>
  <c r="BP31"/>
  <c r="AW31"/>
  <c r="BN31"/>
  <c r="AT31"/>
  <c r="AQ31"/>
  <c r="AN31"/>
  <c r="AK31"/>
  <c r="AH31"/>
  <c r="AE31"/>
  <c r="S31"/>
  <c r="K31"/>
  <c r="AB31" s="1"/>
  <c r="O31"/>
  <c r="BL3" l="1"/>
  <c r="BU3" s="1"/>
  <c r="EG31"/>
  <c r="EG3"/>
  <c r="DE46"/>
  <c r="EK46" s="1"/>
  <c r="EG17"/>
  <c r="EG11"/>
  <c r="BR3"/>
  <c r="DE27"/>
  <c r="DN27" s="1"/>
  <c r="T17"/>
  <c r="T28"/>
  <c r="BL46"/>
  <c r="BM31"/>
  <c r="T27"/>
  <c r="DB3"/>
  <c r="DK3" s="1"/>
  <c r="BU46"/>
  <c r="DH27"/>
  <c r="EG6"/>
  <c r="DE3"/>
  <c r="DN3" s="1"/>
  <c r="BL31"/>
  <c r="DB46"/>
  <c r="DK46" s="1"/>
  <c r="CY31"/>
  <c r="EI31" s="1"/>
  <c r="DE33"/>
  <c r="DB47"/>
  <c r="CY40"/>
  <c r="T11"/>
  <c r="EG27"/>
  <c r="DN46"/>
  <c r="DF27"/>
  <c r="EH31"/>
  <c r="BI27"/>
  <c r="BR27" s="1"/>
  <c r="BI31"/>
  <c r="CY46"/>
  <c r="DH46" s="1"/>
  <c r="DB31"/>
  <c r="DE5"/>
  <c r="CY5"/>
  <c r="DB33"/>
  <c r="DE47"/>
  <c r="DB40"/>
  <c r="DE20"/>
  <c r="CY20"/>
  <c r="DE26"/>
  <c r="DE17"/>
  <c r="DN17" s="1"/>
  <c r="T6"/>
  <c r="DI3"/>
  <c r="T31"/>
  <c r="DL46"/>
  <c r="DB26"/>
  <c r="CY19"/>
  <c r="DE4"/>
  <c r="T3"/>
  <c r="BP3"/>
  <c r="BL27"/>
  <c r="BU27" s="1"/>
  <c r="EK27"/>
  <c r="BS31"/>
  <c r="DB20"/>
  <c r="DB19"/>
  <c r="CY21"/>
  <c r="DE25"/>
  <c r="DB17"/>
  <c r="DK17" s="1"/>
  <c r="BF3"/>
  <c r="BO3" s="1"/>
  <c r="DL3"/>
  <c r="BT46"/>
  <c r="BS3"/>
  <c r="BF27"/>
  <c r="BO27" s="1"/>
  <c r="DB27"/>
  <c r="DK27" s="1"/>
  <c r="CY33"/>
  <c r="DJ17"/>
  <c r="DL27"/>
  <c r="DJ46"/>
  <c r="DE31"/>
  <c r="EK31" s="1"/>
  <c r="CY25"/>
  <c r="CY26"/>
  <c r="DE21"/>
  <c r="DB4"/>
  <c r="DL17"/>
  <c r="CY3"/>
  <c r="DH3" s="1"/>
  <c r="DB6"/>
  <c r="DK6" s="1"/>
  <c r="BI46"/>
  <c r="BR46" s="1"/>
  <c r="BF46"/>
  <c r="BM46"/>
  <c r="EG46"/>
  <c r="T46"/>
  <c r="DE28"/>
  <c r="DN28" s="1"/>
  <c r="DL28"/>
  <c r="DK28"/>
  <c r="BI28"/>
  <c r="BL28"/>
  <c r="BU28" s="1"/>
  <c r="BS28"/>
  <c r="BQ28"/>
  <c r="BF28"/>
  <c r="EI28" s="1"/>
  <c r="DE6"/>
  <c r="DN6" s="1"/>
  <c r="CY6"/>
  <c r="BL6"/>
  <c r="BU6" s="1"/>
  <c r="BI6"/>
  <c r="BR6" s="1"/>
  <c r="BF6"/>
  <c r="BO6" s="1"/>
  <c r="CY17"/>
  <c r="BL17"/>
  <c r="BU17" s="1"/>
  <c r="BI17"/>
  <c r="BR17" s="1"/>
  <c r="BF17"/>
  <c r="BO17" s="1"/>
  <c r="DE11"/>
  <c r="DN11" s="1"/>
  <c r="DB11"/>
  <c r="DK11" s="1"/>
  <c r="CY11"/>
  <c r="DH11" s="1"/>
  <c r="BL11"/>
  <c r="BU11" s="1"/>
  <c r="BI11"/>
  <c r="BR11" s="1"/>
  <c r="BF11"/>
  <c r="BO11" s="1"/>
  <c r="DH28"/>
  <c r="DF28"/>
  <c r="DG46"/>
  <c r="BU31"/>
  <c r="BR31"/>
  <c r="EK3" l="1"/>
  <c r="EI46"/>
  <c r="EJ31"/>
  <c r="EJ11"/>
  <c r="DH31"/>
  <c r="EI6"/>
  <c r="EJ3"/>
  <c r="EJ17"/>
  <c r="EK6"/>
  <c r="EK11"/>
  <c r="EH46"/>
  <c r="EI27"/>
  <c r="EI11"/>
  <c r="EK17"/>
  <c r="EJ6"/>
  <c r="EH11"/>
  <c r="EI17"/>
  <c r="EJ27"/>
  <c r="EI3"/>
  <c r="EH3"/>
  <c r="EH27"/>
  <c r="EJ46"/>
  <c r="BO46"/>
  <c r="EJ28"/>
  <c r="EK28"/>
  <c r="BR28"/>
  <c r="EH28"/>
  <c r="BO28"/>
  <c r="EH6"/>
  <c r="DH6"/>
  <c r="EH17"/>
  <c r="DH17"/>
  <c r="DN31"/>
  <c r="DK31"/>
  <c r="EC5" l="1"/>
  <c r="DZ5"/>
  <c r="DW5"/>
  <c r="DT5"/>
  <c r="DQ5"/>
  <c r="CP5"/>
  <c r="CS5"/>
  <c r="CV5"/>
  <c r="DJ5"/>
  <c r="DL5"/>
  <c r="DF5"/>
  <c r="DG5"/>
  <c r="DI5"/>
  <c r="DM5"/>
  <c r="CM5"/>
  <c r="CJ5"/>
  <c r="CG5"/>
  <c r="CD5"/>
  <c r="DN5" s="1"/>
  <c r="CA5"/>
  <c r="DK5" s="1"/>
  <c r="BX5"/>
  <c r="DH5" s="1"/>
  <c r="AW5"/>
  <c r="AZ5"/>
  <c r="BC5"/>
  <c r="BD5"/>
  <c r="BE5"/>
  <c r="BN5" s="1"/>
  <c r="BG5"/>
  <c r="BP5" s="1"/>
  <c r="BH5"/>
  <c r="BJ5"/>
  <c r="BS5" s="1"/>
  <c r="BK5"/>
  <c r="AT5"/>
  <c r="AQ5"/>
  <c r="AN5"/>
  <c r="AK5"/>
  <c r="AH5"/>
  <c r="AE5"/>
  <c r="S5"/>
  <c r="O5"/>
  <c r="K5"/>
  <c r="AB5" s="1"/>
  <c r="BL5" l="1"/>
  <c r="BU5" s="1"/>
  <c r="EG5"/>
  <c r="BT5"/>
  <c r="BF5"/>
  <c r="BO5" s="1"/>
  <c r="T5"/>
  <c r="BI5"/>
  <c r="BR5" s="1"/>
  <c r="BQ5"/>
  <c r="BM5"/>
  <c r="EK5" l="1"/>
  <c r="EJ5"/>
  <c r="EH5"/>
  <c r="EI5"/>
  <c r="EF33"/>
  <c r="EC33"/>
  <c r="DZ33"/>
  <c r="DW33"/>
  <c r="DT33"/>
  <c r="DQ33"/>
  <c r="DF33"/>
  <c r="DG33"/>
  <c r="DI33"/>
  <c r="DJ33"/>
  <c r="DL33"/>
  <c r="DM33"/>
  <c r="CP33"/>
  <c r="CS33"/>
  <c r="CV33"/>
  <c r="CM33"/>
  <c r="CJ33"/>
  <c r="CG33"/>
  <c r="CD33"/>
  <c r="DN33" s="1"/>
  <c r="CA33"/>
  <c r="DK33" s="1"/>
  <c r="BX33"/>
  <c r="DH33" s="1"/>
  <c r="BD33"/>
  <c r="BM33" s="1"/>
  <c r="BE33"/>
  <c r="BN33" s="1"/>
  <c r="BG33"/>
  <c r="BP33" s="1"/>
  <c r="BH33"/>
  <c r="BJ33"/>
  <c r="BK33"/>
  <c r="BT33" s="1"/>
  <c r="AW33"/>
  <c r="AZ33"/>
  <c r="BC33"/>
  <c r="AT33"/>
  <c r="AQ33"/>
  <c r="AN33"/>
  <c r="AK33"/>
  <c r="AH33"/>
  <c r="AE33"/>
  <c r="S33"/>
  <c r="O33"/>
  <c r="K33"/>
  <c r="AB33" s="1"/>
  <c r="EF47"/>
  <c r="EC47"/>
  <c r="DZ47"/>
  <c r="DW47"/>
  <c r="DT47"/>
  <c r="DQ47"/>
  <c r="DF47"/>
  <c r="DG47"/>
  <c r="CV47"/>
  <c r="DM47"/>
  <c r="DL47"/>
  <c r="CS47"/>
  <c r="DJ47"/>
  <c r="DI47"/>
  <c r="CP47"/>
  <c r="CM47"/>
  <c r="CJ47"/>
  <c r="CG47"/>
  <c r="CD47"/>
  <c r="CA47"/>
  <c r="DK47" s="1"/>
  <c r="BX47"/>
  <c r="BC47"/>
  <c r="BK47"/>
  <c r="BT47" s="1"/>
  <c r="BJ47"/>
  <c r="BS47" s="1"/>
  <c r="AZ47"/>
  <c r="BH47"/>
  <c r="BQ47" s="1"/>
  <c r="BG47"/>
  <c r="BP47" s="1"/>
  <c r="AW47"/>
  <c r="BE47"/>
  <c r="BN47" s="1"/>
  <c r="BD47"/>
  <c r="BM47" s="1"/>
  <c r="AT47"/>
  <c r="AQ47"/>
  <c r="AN47"/>
  <c r="AK47"/>
  <c r="AH47"/>
  <c r="AE47"/>
  <c r="S47"/>
  <c r="O47"/>
  <c r="K47"/>
  <c r="AB47" s="1"/>
  <c r="T47" l="1"/>
  <c r="BL33"/>
  <c r="BI33"/>
  <c r="BR33" s="1"/>
  <c r="BL47"/>
  <c r="BU47" s="1"/>
  <c r="T33"/>
  <c r="BS33"/>
  <c r="BQ33"/>
  <c r="EK33"/>
  <c r="EG33"/>
  <c r="BU33"/>
  <c r="BF47"/>
  <c r="BO47" s="1"/>
  <c r="BF33"/>
  <c r="EG47"/>
  <c r="DH47"/>
  <c r="DN47"/>
  <c r="BI47"/>
  <c r="BR47" s="1"/>
  <c r="EK47" l="1"/>
  <c r="EJ33"/>
  <c r="EH47"/>
  <c r="EI47"/>
  <c r="EJ47"/>
  <c r="EI33"/>
  <c r="BO33"/>
  <c r="EH33"/>
  <c r="EF40"/>
  <c r="EC40"/>
  <c r="DZ40"/>
  <c r="DW40"/>
  <c r="DT40"/>
  <c r="DQ40"/>
  <c r="DJ40"/>
  <c r="DL40"/>
  <c r="DM40"/>
  <c r="DF40"/>
  <c r="DG40"/>
  <c r="DI40"/>
  <c r="CP40"/>
  <c r="CS40"/>
  <c r="CV40"/>
  <c r="CM40"/>
  <c r="CJ40"/>
  <c r="CG40"/>
  <c r="CD40"/>
  <c r="DN40" s="1"/>
  <c r="CA40"/>
  <c r="DK40" s="1"/>
  <c r="BX40"/>
  <c r="DH40" s="1"/>
  <c r="BD40"/>
  <c r="BM40" s="1"/>
  <c r="BE40"/>
  <c r="BG40"/>
  <c r="BH40"/>
  <c r="BQ40" s="1"/>
  <c r="BJ40"/>
  <c r="BK40"/>
  <c r="BT40" s="1"/>
  <c r="BC40"/>
  <c r="AW40"/>
  <c r="AZ40"/>
  <c r="AT40"/>
  <c r="AQ40"/>
  <c r="AN40"/>
  <c r="AK40"/>
  <c r="AH40"/>
  <c r="AE40"/>
  <c r="S40"/>
  <c r="O40"/>
  <c r="K40"/>
  <c r="AB40" s="1"/>
  <c r="BF40" l="1"/>
  <c r="EI40" s="1"/>
  <c r="T40"/>
  <c r="BI40"/>
  <c r="BL40"/>
  <c r="BU40" s="1"/>
  <c r="BR40"/>
  <c r="BP40"/>
  <c r="EG40"/>
  <c r="BO40"/>
  <c r="EJ40"/>
  <c r="BS40"/>
  <c r="BN40"/>
  <c r="AW10"/>
  <c r="AZ10"/>
  <c r="CA30"/>
  <c r="CD30"/>
  <c r="CG30"/>
  <c r="CJ30"/>
  <c r="CM30"/>
  <c r="CA8"/>
  <c r="CD8"/>
  <c r="CG8"/>
  <c r="CJ8"/>
  <c r="CM8"/>
  <c r="CP8"/>
  <c r="CS8"/>
  <c r="CP10"/>
  <c r="CS10"/>
  <c r="EF20"/>
  <c r="EC20"/>
  <c r="DZ20"/>
  <c r="DW20"/>
  <c r="DT20"/>
  <c r="DQ20"/>
  <c r="DF20"/>
  <c r="DG20"/>
  <c r="DI20"/>
  <c r="DJ20"/>
  <c r="DL20"/>
  <c r="DM20"/>
  <c r="CP20"/>
  <c r="CS20"/>
  <c r="CV20"/>
  <c r="CM20"/>
  <c r="CJ20"/>
  <c r="CG20"/>
  <c r="CD20"/>
  <c r="DN20" s="1"/>
  <c r="CA20"/>
  <c r="DK20" s="1"/>
  <c r="BX20"/>
  <c r="DH20" s="1"/>
  <c r="BJ19"/>
  <c r="BK19"/>
  <c r="BJ26"/>
  <c r="BS26" s="1"/>
  <c r="BK26"/>
  <c r="BT26" s="1"/>
  <c r="BJ25"/>
  <c r="BS25" s="1"/>
  <c r="BK25"/>
  <c r="BT25" s="1"/>
  <c r="BJ20"/>
  <c r="BS20" s="1"/>
  <c r="BK20"/>
  <c r="BT20" s="1"/>
  <c r="BC20"/>
  <c r="AZ20"/>
  <c r="BH20"/>
  <c r="BQ20" s="1"/>
  <c r="BG20"/>
  <c r="BP20" s="1"/>
  <c r="AW20"/>
  <c r="BE20"/>
  <c r="BN20" s="1"/>
  <c r="BD20"/>
  <c r="BM20" s="1"/>
  <c r="AT20"/>
  <c r="AQ20"/>
  <c r="AN20"/>
  <c r="AK20"/>
  <c r="AH20"/>
  <c r="AE20"/>
  <c r="S20"/>
  <c r="O20"/>
  <c r="K20"/>
  <c r="AB20" s="1"/>
  <c r="EF25"/>
  <c r="EC25"/>
  <c r="DZ25"/>
  <c r="DW25"/>
  <c r="DT25"/>
  <c r="DQ25"/>
  <c r="DI25"/>
  <c r="DJ25"/>
  <c r="DL25"/>
  <c r="DM25"/>
  <c r="DL26"/>
  <c r="DM26"/>
  <c r="DF26"/>
  <c r="DG26"/>
  <c r="DF25"/>
  <c r="DG25"/>
  <c r="DJ26"/>
  <c r="CV25"/>
  <c r="CV26"/>
  <c r="CS25"/>
  <c r="CP25"/>
  <c r="CS26"/>
  <c r="DI26"/>
  <c r="CP26"/>
  <c r="CM25"/>
  <c r="CJ25"/>
  <c r="CG25"/>
  <c r="CD25"/>
  <c r="DN25" s="1"/>
  <c r="CA25"/>
  <c r="DK25" s="1"/>
  <c r="BX25"/>
  <c r="DH25" s="1"/>
  <c r="BD25"/>
  <c r="BM25" s="1"/>
  <c r="BE25"/>
  <c r="BN25" s="1"/>
  <c r="BG26"/>
  <c r="BH26"/>
  <c r="BQ26" s="1"/>
  <c r="BG25"/>
  <c r="BP25" s="1"/>
  <c r="BH25"/>
  <c r="BQ25" s="1"/>
  <c r="BC26"/>
  <c r="AZ25"/>
  <c r="BC25"/>
  <c r="AW25"/>
  <c r="AW26"/>
  <c r="BE26"/>
  <c r="BN26" s="1"/>
  <c r="BD26"/>
  <c r="BM26" s="1"/>
  <c r="AT25"/>
  <c r="AQ25"/>
  <c r="AN25"/>
  <c r="AK25"/>
  <c r="AH25"/>
  <c r="AE25"/>
  <c r="K25"/>
  <c r="AB25" s="1"/>
  <c r="O25"/>
  <c r="S25"/>
  <c r="EH40" l="1"/>
  <c r="EK40"/>
  <c r="BL19"/>
  <c r="EG20"/>
  <c r="EG25"/>
  <c r="BF25"/>
  <c r="BO25" s="1"/>
  <c r="BL20"/>
  <c r="BU20" s="1"/>
  <c r="T20"/>
  <c r="T25"/>
  <c r="BI25"/>
  <c r="BR25" s="1"/>
  <c r="BL26"/>
  <c r="BI26"/>
  <c r="BP26"/>
  <c r="EI25"/>
  <c r="BL25"/>
  <c r="BI20"/>
  <c r="BR20" s="1"/>
  <c r="BF20"/>
  <c r="BO20" s="1"/>
  <c r="BF26"/>
  <c r="EH25" l="1"/>
  <c r="EJ20"/>
  <c r="EH20"/>
  <c r="EI20"/>
  <c r="EJ25"/>
  <c r="EK20"/>
  <c r="BU25"/>
  <c r="EK25"/>
  <c r="EF26" l="1"/>
  <c r="EC26"/>
  <c r="DZ26"/>
  <c r="DW26"/>
  <c r="DT26"/>
  <c r="DQ26"/>
  <c r="CM26"/>
  <c r="CJ26"/>
  <c r="CG26"/>
  <c r="CD26"/>
  <c r="DN26" s="1"/>
  <c r="CA26"/>
  <c r="DK26" s="1"/>
  <c r="BX26"/>
  <c r="DH26" s="1"/>
  <c r="AT26"/>
  <c r="AQ26"/>
  <c r="AN26"/>
  <c r="AK26"/>
  <c r="BU26" s="1"/>
  <c r="AH26"/>
  <c r="BR26" s="1"/>
  <c r="AE26"/>
  <c r="BO26" s="1"/>
  <c r="S26"/>
  <c r="EH26" s="1"/>
  <c r="O26"/>
  <c r="K26"/>
  <c r="AB26" s="1"/>
  <c r="EF19"/>
  <c r="EC19"/>
  <c r="DZ19"/>
  <c r="DW19"/>
  <c r="DT19"/>
  <c r="DQ19"/>
  <c r="DG19"/>
  <c r="DF19"/>
  <c r="CV19"/>
  <c r="DM19"/>
  <c r="DL19"/>
  <c r="CS19"/>
  <c r="DJ19"/>
  <c r="DI19"/>
  <c r="CP19"/>
  <c r="CM19"/>
  <c r="CJ19"/>
  <c r="CG19"/>
  <c r="CD19"/>
  <c r="CA19"/>
  <c r="BX19"/>
  <c r="DH19" s="1"/>
  <c r="BS19"/>
  <c r="BT19"/>
  <c r="BC19"/>
  <c r="AZ19"/>
  <c r="BH19"/>
  <c r="BQ19" s="1"/>
  <c r="BG19"/>
  <c r="BP19" s="1"/>
  <c r="AW19"/>
  <c r="BE19"/>
  <c r="BN19" s="1"/>
  <c r="BD19"/>
  <c r="BM19" s="1"/>
  <c r="AT19"/>
  <c r="AQ19"/>
  <c r="AN19"/>
  <c r="AK19"/>
  <c r="BU19" s="1"/>
  <c r="AH19"/>
  <c r="AE19"/>
  <c r="S19"/>
  <c r="O19"/>
  <c r="K19"/>
  <c r="AB19" s="1"/>
  <c r="S21"/>
  <c r="DM21"/>
  <c r="DL21"/>
  <c r="DG21"/>
  <c r="DF21"/>
  <c r="K21"/>
  <c r="AB21" s="1"/>
  <c r="EF21"/>
  <c r="EC21"/>
  <c r="DZ21"/>
  <c r="DW21"/>
  <c r="DT21"/>
  <c r="DQ21"/>
  <c r="CV21"/>
  <c r="CS21"/>
  <c r="DJ21"/>
  <c r="DI21"/>
  <c r="CP21"/>
  <c r="CM21"/>
  <c r="CJ21"/>
  <c r="CG21"/>
  <c r="DN21"/>
  <c r="CA21"/>
  <c r="BX21"/>
  <c r="DH21" s="1"/>
  <c r="BC21"/>
  <c r="BK21"/>
  <c r="BT21" s="1"/>
  <c r="BJ21"/>
  <c r="BS21" s="1"/>
  <c r="AZ21"/>
  <c r="BH21"/>
  <c r="BQ21" s="1"/>
  <c r="BG21"/>
  <c r="BP21" s="1"/>
  <c r="AW21"/>
  <c r="BE21"/>
  <c r="BN21" s="1"/>
  <c r="BD21"/>
  <c r="BM21" s="1"/>
  <c r="AT21"/>
  <c r="AQ21"/>
  <c r="AN21"/>
  <c r="AK21"/>
  <c r="AH21"/>
  <c r="AE21"/>
  <c r="O21"/>
  <c r="EF4"/>
  <c r="EC4"/>
  <c r="DZ4"/>
  <c r="DW4"/>
  <c r="DT4"/>
  <c r="DQ4"/>
  <c r="DJ4"/>
  <c r="DM4"/>
  <c r="DF4"/>
  <c r="DL4"/>
  <c r="CV4"/>
  <c r="CS4"/>
  <c r="CP4"/>
  <c r="CM4"/>
  <c r="CJ4"/>
  <c r="CG4"/>
  <c r="CD4"/>
  <c r="DN4" s="1"/>
  <c r="CA4"/>
  <c r="DK4" s="1"/>
  <c r="BX4"/>
  <c r="BC4"/>
  <c r="BK4"/>
  <c r="BT4" s="1"/>
  <c r="BJ4"/>
  <c r="BS4" s="1"/>
  <c r="AZ4"/>
  <c r="BH4"/>
  <c r="BQ4" s="1"/>
  <c r="BG4"/>
  <c r="BP4" s="1"/>
  <c r="AW4"/>
  <c r="BE4"/>
  <c r="BN4" s="1"/>
  <c r="BD4"/>
  <c r="BM4" s="1"/>
  <c r="AT4"/>
  <c r="AQ4"/>
  <c r="AN4"/>
  <c r="AK4"/>
  <c r="AH4"/>
  <c r="AE4"/>
  <c r="S4"/>
  <c r="O4"/>
  <c r="K4"/>
  <c r="AB4" s="1"/>
  <c r="T4" l="1"/>
  <c r="EG19"/>
  <c r="BI19"/>
  <c r="BR19" s="1"/>
  <c r="T19"/>
  <c r="EG26"/>
  <c r="EK26"/>
  <c r="EK19"/>
  <c r="DH4"/>
  <c r="EG4"/>
  <c r="EG21"/>
  <c r="EJ26"/>
  <c r="EI26"/>
  <c r="T26"/>
  <c r="DN19"/>
  <c r="BF19"/>
  <c r="EH19" s="1"/>
  <c r="BL21"/>
  <c r="BU21" s="1"/>
  <c r="BI21"/>
  <c r="BR21" s="1"/>
  <c r="BF21"/>
  <c r="T21"/>
  <c r="DK21"/>
  <c r="DG4"/>
  <c r="DI4"/>
  <c r="BL4"/>
  <c r="BU4" s="1"/>
  <c r="BI4"/>
  <c r="BR4" s="1"/>
  <c r="BF4"/>
  <c r="BO4" s="1"/>
  <c r="EK4" l="1"/>
  <c r="EI4"/>
  <c r="EH4"/>
  <c r="BO19"/>
  <c r="EI19"/>
  <c r="EJ4"/>
  <c r="DK19"/>
  <c r="EJ19"/>
  <c r="EK21"/>
  <c r="EJ21"/>
  <c r="BO21"/>
  <c r="EI21"/>
  <c r="EH21"/>
  <c r="K7"/>
  <c r="AB7" s="1"/>
  <c r="O7"/>
  <c r="S7"/>
  <c r="AE7"/>
  <c r="AH7"/>
  <c r="AK7"/>
  <c r="AN7"/>
  <c r="AQ7"/>
  <c r="AT7"/>
  <c r="AW7"/>
  <c r="AZ7"/>
  <c r="BC7"/>
  <c r="BD7"/>
  <c r="BE7"/>
  <c r="BN7" s="1"/>
  <c r="BG7"/>
  <c r="BP7" s="1"/>
  <c r="BH7"/>
  <c r="BJ7"/>
  <c r="BS7" s="1"/>
  <c r="BK7"/>
  <c r="BT7" s="1"/>
  <c r="BX7"/>
  <c r="CA7"/>
  <c r="CD7"/>
  <c r="CG7"/>
  <c r="CJ7"/>
  <c r="CM7"/>
  <c r="CP7"/>
  <c r="CS7"/>
  <c r="CV7"/>
  <c r="CW7"/>
  <c r="DF7" s="1"/>
  <c r="CX7"/>
  <c r="CZ7"/>
  <c r="DI7" s="1"/>
  <c r="DA7"/>
  <c r="DJ7" s="1"/>
  <c r="DC7"/>
  <c r="DL7" s="1"/>
  <c r="DD7"/>
  <c r="DM7" s="1"/>
  <c r="DQ7"/>
  <c r="DT7"/>
  <c r="DW7"/>
  <c r="DZ7"/>
  <c r="EC7"/>
  <c r="EF7"/>
  <c r="DE7" l="1"/>
  <c r="DN7" s="1"/>
  <c r="BI7"/>
  <c r="BR7" s="1"/>
  <c r="CY7"/>
  <c r="DH7" s="1"/>
  <c r="DB7"/>
  <c r="DK7" s="1"/>
  <c r="BL7"/>
  <c r="BQ7"/>
  <c r="BF7"/>
  <c r="BM7"/>
  <c r="T7"/>
  <c r="EG7"/>
  <c r="DG7"/>
  <c r="EK7" l="1"/>
  <c r="EJ7"/>
  <c r="EH7"/>
  <c r="BU7"/>
  <c r="EI7"/>
  <c r="BO7"/>
  <c r="EF29" l="1"/>
  <c r="EC29"/>
  <c r="DZ29"/>
  <c r="DW29"/>
  <c r="DT29"/>
  <c r="DQ30"/>
  <c r="DQ29"/>
  <c r="CW29"/>
  <c r="DF29" s="1"/>
  <c r="CX29"/>
  <c r="DG29" s="1"/>
  <c r="CZ29"/>
  <c r="DI29" s="1"/>
  <c r="DA29"/>
  <c r="DC29"/>
  <c r="DD29"/>
  <c r="DM29" s="1"/>
  <c r="CV29"/>
  <c r="CS29"/>
  <c r="CS14"/>
  <c r="CS37"/>
  <c r="CS41"/>
  <c r="CS45"/>
  <c r="CS44"/>
  <c r="CS38"/>
  <c r="CS15"/>
  <c r="CS35"/>
  <c r="CP29"/>
  <c r="CM29"/>
  <c r="CJ29"/>
  <c r="CG29"/>
  <c r="CD29"/>
  <c r="CA29"/>
  <c r="BX29"/>
  <c r="BC29"/>
  <c r="BK29"/>
  <c r="BT29" s="1"/>
  <c r="BJ29"/>
  <c r="BS29" s="1"/>
  <c r="AZ29"/>
  <c r="BH29"/>
  <c r="BQ29" s="1"/>
  <c r="BG29"/>
  <c r="BP29" s="1"/>
  <c r="AW29"/>
  <c r="BE29"/>
  <c r="BN29" s="1"/>
  <c r="BD29"/>
  <c r="BM29" s="1"/>
  <c r="AT29"/>
  <c r="AQ29"/>
  <c r="AN29"/>
  <c r="AK29"/>
  <c r="AH29"/>
  <c r="AE29"/>
  <c r="S29"/>
  <c r="O29"/>
  <c r="K29"/>
  <c r="AB29" s="1"/>
  <c r="EG29" l="1"/>
  <c r="DB29"/>
  <c r="DK29" s="1"/>
  <c r="DE29"/>
  <c r="DN29" s="1"/>
  <c r="T29"/>
  <c r="DL29"/>
  <c r="BI29"/>
  <c r="BR29" s="1"/>
  <c r="CY29"/>
  <c r="DH29" s="1"/>
  <c r="DJ29"/>
  <c r="BL29"/>
  <c r="BU29" s="1"/>
  <c r="BF29"/>
  <c r="BO29" s="1"/>
  <c r="EH29" l="1"/>
  <c r="EK29"/>
  <c r="EJ29"/>
  <c r="EF35"/>
  <c r="EC35"/>
  <c r="DZ35"/>
  <c r="DW35"/>
  <c r="DT35"/>
  <c r="DQ35"/>
  <c r="CW35"/>
  <c r="DF35" s="1"/>
  <c r="CX35"/>
  <c r="CZ35"/>
  <c r="DI35" s="1"/>
  <c r="DA35"/>
  <c r="DJ35" s="1"/>
  <c r="CV35"/>
  <c r="DD35"/>
  <c r="DM35" s="1"/>
  <c r="DC35"/>
  <c r="DL35" s="1"/>
  <c r="CP35"/>
  <c r="CM35"/>
  <c r="CJ35"/>
  <c r="CG35"/>
  <c r="CD35"/>
  <c r="CA35"/>
  <c r="BX35"/>
  <c r="BG35"/>
  <c r="BP35" s="1"/>
  <c r="BH35"/>
  <c r="BC35"/>
  <c r="BK35"/>
  <c r="BT35" s="1"/>
  <c r="BJ35"/>
  <c r="BS35" s="1"/>
  <c r="AZ35"/>
  <c r="AW35"/>
  <c r="BE35"/>
  <c r="BN35" s="1"/>
  <c r="BD35"/>
  <c r="BM35" s="1"/>
  <c r="AT35"/>
  <c r="AQ35"/>
  <c r="AN35"/>
  <c r="AK35"/>
  <c r="AH35"/>
  <c r="AE35"/>
  <c r="S35"/>
  <c r="O35"/>
  <c r="K35"/>
  <c r="AB35" s="1"/>
  <c r="EF15"/>
  <c r="EC15"/>
  <c r="DZ15"/>
  <c r="DW15"/>
  <c r="DT15"/>
  <c r="DQ15"/>
  <c r="CW15"/>
  <c r="DF15" s="1"/>
  <c r="CX15"/>
  <c r="CZ15"/>
  <c r="DI15" s="1"/>
  <c r="DA15"/>
  <c r="DJ15" s="1"/>
  <c r="DC15"/>
  <c r="DD15"/>
  <c r="DM15" s="1"/>
  <c r="CV15"/>
  <c r="CP15"/>
  <c r="CM15"/>
  <c r="CJ15"/>
  <c r="CG15"/>
  <c r="CD15"/>
  <c r="CA15"/>
  <c r="BX15"/>
  <c r="BG15"/>
  <c r="BP15" s="1"/>
  <c r="BH15"/>
  <c r="BQ15" s="1"/>
  <c r="BC15"/>
  <c r="BK15"/>
  <c r="BT15" s="1"/>
  <c r="BJ15"/>
  <c r="BS15" s="1"/>
  <c r="AZ15"/>
  <c r="AW15"/>
  <c r="BE15"/>
  <c r="BN15" s="1"/>
  <c r="BD15"/>
  <c r="BM15" s="1"/>
  <c r="AT15"/>
  <c r="AQ15"/>
  <c r="AN15"/>
  <c r="AH15"/>
  <c r="AE15"/>
  <c r="S15"/>
  <c r="O15"/>
  <c r="K15"/>
  <c r="AB15" s="1"/>
  <c r="DW38"/>
  <c r="DT38"/>
  <c r="DQ38"/>
  <c r="CZ38"/>
  <c r="DI38" s="1"/>
  <c r="DA38"/>
  <c r="DJ38" s="1"/>
  <c r="DC38"/>
  <c r="DL38" s="1"/>
  <c r="DD38"/>
  <c r="DM38" s="1"/>
  <c r="CV38"/>
  <c r="CP38"/>
  <c r="CM38"/>
  <c r="CJ38"/>
  <c r="CG38"/>
  <c r="CX38"/>
  <c r="DG38" s="1"/>
  <c r="CW38"/>
  <c r="DF38" s="1"/>
  <c r="CD38"/>
  <c r="CA38"/>
  <c r="BX38"/>
  <c r="BC38"/>
  <c r="BK38"/>
  <c r="BT38" s="1"/>
  <c r="BJ38"/>
  <c r="BS38" s="1"/>
  <c r="AZ38"/>
  <c r="AW38"/>
  <c r="BE38"/>
  <c r="BN38" s="1"/>
  <c r="BD38"/>
  <c r="BM38" s="1"/>
  <c r="AT38"/>
  <c r="AQ38"/>
  <c r="BH38"/>
  <c r="BQ38" s="1"/>
  <c r="BG38"/>
  <c r="AN38"/>
  <c r="AH38"/>
  <c r="AE38"/>
  <c r="S38"/>
  <c r="O38"/>
  <c r="K38"/>
  <c r="AB38" s="1"/>
  <c r="EF38"/>
  <c r="EC38"/>
  <c r="DZ38"/>
  <c r="DE15" l="1"/>
  <c r="DN15" s="1"/>
  <c r="DB38"/>
  <c r="DK38" s="1"/>
  <c r="DB15"/>
  <c r="DK15" s="1"/>
  <c r="T38"/>
  <c r="EG38"/>
  <c r="CY15"/>
  <c r="DH15" s="1"/>
  <c r="BI35"/>
  <c r="BR35" s="1"/>
  <c r="CY35"/>
  <c r="DH35" s="1"/>
  <c r="EG35"/>
  <c r="DB35"/>
  <c r="DK35" s="1"/>
  <c r="DE38"/>
  <c r="DN38" s="1"/>
  <c r="T15"/>
  <c r="BI15"/>
  <c r="BR15" s="1"/>
  <c r="T35"/>
  <c r="DL15"/>
  <c r="BQ35"/>
  <c r="EG15"/>
  <c r="DG35"/>
  <c r="DG15"/>
  <c r="DE35"/>
  <c r="DN35" s="1"/>
  <c r="BL35"/>
  <c r="BU35" s="1"/>
  <c r="BF35"/>
  <c r="BO35" s="1"/>
  <c r="BL15"/>
  <c r="EK15" s="1"/>
  <c r="BF15"/>
  <c r="BO15" s="1"/>
  <c r="CY38"/>
  <c r="BL38"/>
  <c r="BI38"/>
  <c r="BR38" s="1"/>
  <c r="BP38"/>
  <c r="BF38"/>
  <c r="BO38" s="1"/>
  <c r="EJ35" l="1"/>
  <c r="EI38"/>
  <c r="EK35"/>
  <c r="EJ38"/>
  <c r="EH38"/>
  <c r="EK38"/>
  <c r="EH15"/>
  <c r="EI15"/>
  <c r="EJ15"/>
  <c r="EI35"/>
  <c r="EH35"/>
  <c r="DH38"/>
  <c r="EF44" l="1"/>
  <c r="EF45"/>
  <c r="EF41"/>
  <c r="EF37"/>
  <c r="EF30"/>
  <c r="EF24"/>
  <c r="EF12"/>
  <c r="EF23"/>
  <c r="EF22"/>
  <c r="EF16"/>
  <c r="EF18"/>
  <c r="EF10"/>
  <c r="EF8"/>
  <c r="EF36"/>
  <c r="EC44"/>
  <c r="EC45"/>
  <c r="EC41"/>
  <c r="EC37"/>
  <c r="EC30"/>
  <c r="EC24"/>
  <c r="EC12"/>
  <c r="EC23"/>
  <c r="EC22"/>
  <c r="EC16"/>
  <c r="EC18"/>
  <c r="EC10"/>
  <c r="EC8"/>
  <c r="EC36"/>
  <c r="DZ44"/>
  <c r="DZ45"/>
  <c r="DZ41"/>
  <c r="DZ37"/>
  <c r="DZ30"/>
  <c r="DZ24"/>
  <c r="DZ12"/>
  <c r="DZ23"/>
  <c r="DZ22"/>
  <c r="DZ16"/>
  <c r="DZ18"/>
  <c r="DZ10"/>
  <c r="DZ8"/>
  <c r="DZ36"/>
  <c r="DW44"/>
  <c r="DW45"/>
  <c r="DW41"/>
  <c r="DW37"/>
  <c r="DW30"/>
  <c r="DW24"/>
  <c r="DW12"/>
  <c r="DW23"/>
  <c r="DW22"/>
  <c r="DW16"/>
  <c r="DW18"/>
  <c r="DW10"/>
  <c r="DW8"/>
  <c r="DW36"/>
  <c r="DT44"/>
  <c r="DT45"/>
  <c r="DT41"/>
  <c r="DT37"/>
  <c r="DT30"/>
  <c r="DT24"/>
  <c r="DT12"/>
  <c r="DT23"/>
  <c r="DT22"/>
  <c r="DT16"/>
  <c r="DT18"/>
  <c r="DT10"/>
  <c r="DT8"/>
  <c r="DT36"/>
  <c r="DQ44"/>
  <c r="DQ45"/>
  <c r="DQ41"/>
  <c r="DQ37"/>
  <c r="DQ24"/>
  <c r="DQ12"/>
  <c r="DQ23"/>
  <c r="DQ22"/>
  <c r="DQ16"/>
  <c r="DQ18"/>
  <c r="DQ10"/>
  <c r="DQ8"/>
  <c r="DQ36"/>
  <c r="CV44"/>
  <c r="CV45"/>
  <c r="CV41"/>
  <c r="CV37"/>
  <c r="CV14"/>
  <c r="CV30"/>
  <c r="CV24"/>
  <c r="CV12"/>
  <c r="CV23"/>
  <c r="CV22"/>
  <c r="CV16"/>
  <c r="CV18"/>
  <c r="CV10"/>
  <c r="CV8"/>
  <c r="CV36"/>
  <c r="CS30"/>
  <c r="CS24"/>
  <c r="CS12"/>
  <c r="CS23"/>
  <c r="CS22"/>
  <c r="CS16"/>
  <c r="CS18"/>
  <c r="CS36"/>
  <c r="CP44"/>
  <c r="CP45"/>
  <c r="CP41"/>
  <c r="CP37"/>
  <c r="CP14"/>
  <c r="CP30"/>
  <c r="CP24"/>
  <c r="CP12"/>
  <c r="CP23"/>
  <c r="CP22"/>
  <c r="CP16"/>
  <c r="CP18"/>
  <c r="CP36"/>
  <c r="CM44"/>
  <c r="CM45"/>
  <c r="CM41"/>
  <c r="CM37"/>
  <c r="CM14"/>
  <c r="CM24"/>
  <c r="CM12"/>
  <c r="CM23"/>
  <c r="CM22"/>
  <c r="CM16"/>
  <c r="CM18"/>
  <c r="CM10"/>
  <c r="CM36"/>
  <c r="CJ44"/>
  <c r="CJ45"/>
  <c r="CJ41"/>
  <c r="CJ37"/>
  <c r="CJ14"/>
  <c r="CJ24"/>
  <c r="CJ23"/>
  <c r="CJ22"/>
  <c r="CJ16"/>
  <c r="CJ18"/>
  <c r="CJ10"/>
  <c r="CJ36"/>
  <c r="CG44"/>
  <c r="CG45"/>
  <c r="CG41"/>
  <c r="CG37"/>
  <c r="CG14"/>
  <c r="CG24"/>
  <c r="CG23"/>
  <c r="CG22"/>
  <c r="CG16"/>
  <c r="CG18"/>
  <c r="CG10"/>
  <c r="CG36"/>
  <c r="CD44"/>
  <c r="CD45"/>
  <c r="CD41"/>
  <c r="CD37"/>
  <c r="CD14"/>
  <c r="CD24"/>
  <c r="CD12"/>
  <c r="CD23"/>
  <c r="CD22"/>
  <c r="CD16"/>
  <c r="CD18"/>
  <c r="CD10"/>
  <c r="CD36"/>
  <c r="CA36"/>
  <c r="CA10"/>
  <c r="CA18"/>
  <c r="CA16"/>
  <c r="CA22"/>
  <c r="CA23"/>
  <c r="CA24"/>
  <c r="CA14"/>
  <c r="CA37"/>
  <c r="CA41"/>
  <c r="CA45"/>
  <c r="CA44"/>
  <c r="BX36"/>
  <c r="BX8"/>
  <c r="BX10"/>
  <c r="BX18"/>
  <c r="BX16"/>
  <c r="BX22"/>
  <c r="BX23"/>
  <c r="BX12"/>
  <c r="BX24"/>
  <c r="BX30"/>
  <c r="BX14"/>
  <c r="BX37"/>
  <c r="BX41"/>
  <c r="BX45"/>
  <c r="BX44"/>
  <c r="BC36"/>
  <c r="BC8"/>
  <c r="BC10"/>
  <c r="BC18"/>
  <c r="BC16"/>
  <c r="BC22"/>
  <c r="BC23"/>
  <c r="BC12"/>
  <c r="BC24"/>
  <c r="BC30"/>
  <c r="BC14"/>
  <c r="BC37"/>
  <c r="BC41"/>
  <c r="BC45"/>
  <c r="BC44"/>
  <c r="AZ36"/>
  <c r="AZ8"/>
  <c r="AZ18"/>
  <c r="AZ16"/>
  <c r="AZ22"/>
  <c r="AZ23"/>
  <c r="AZ12"/>
  <c r="AZ24"/>
  <c r="AZ30"/>
  <c r="AZ14"/>
  <c r="AZ37"/>
  <c r="AZ41"/>
  <c r="AZ45"/>
  <c r="AZ44"/>
  <c r="AW36"/>
  <c r="AW8"/>
  <c r="AW18"/>
  <c r="AW16"/>
  <c r="AW22"/>
  <c r="AW23"/>
  <c r="AW12"/>
  <c r="AW24"/>
  <c r="AW30"/>
  <c r="AW14"/>
  <c r="AW37"/>
  <c r="AW41"/>
  <c r="AW45"/>
  <c r="AW44"/>
  <c r="AT36"/>
  <c r="AT8"/>
  <c r="AT10"/>
  <c r="AT18"/>
  <c r="AT16"/>
  <c r="AT22"/>
  <c r="AT23"/>
  <c r="AT12"/>
  <c r="AT24"/>
  <c r="AT30"/>
  <c r="AT14"/>
  <c r="AT37"/>
  <c r="AT41"/>
  <c r="AT45"/>
  <c r="AT44"/>
  <c r="AQ36"/>
  <c r="AQ8"/>
  <c r="AQ10"/>
  <c r="AQ18"/>
  <c r="AQ16"/>
  <c r="AQ22"/>
  <c r="AQ23"/>
  <c r="AQ12"/>
  <c r="AQ24"/>
  <c r="AQ30"/>
  <c r="AQ14"/>
  <c r="AQ37"/>
  <c r="AQ41"/>
  <c r="AQ45"/>
  <c r="AQ44"/>
  <c r="AN36"/>
  <c r="AN8"/>
  <c r="AN10"/>
  <c r="AN18"/>
  <c r="AN16"/>
  <c r="AN22"/>
  <c r="AN23"/>
  <c r="AN12"/>
  <c r="AN24"/>
  <c r="AN30"/>
  <c r="AN14"/>
  <c r="AN37"/>
  <c r="AN41"/>
  <c r="AN45"/>
  <c r="AN44"/>
  <c r="AK36"/>
  <c r="AK8"/>
  <c r="AK10"/>
  <c r="AK18"/>
  <c r="AK16"/>
  <c r="AK22"/>
  <c r="AK23"/>
  <c r="AK12"/>
  <c r="AK24"/>
  <c r="AK30"/>
  <c r="AK14"/>
  <c r="AK37"/>
  <c r="AK41"/>
  <c r="AK45"/>
  <c r="AK44"/>
  <c r="AK38"/>
  <c r="BU38" s="1"/>
  <c r="AK15"/>
  <c r="BU15" s="1"/>
  <c r="AH36"/>
  <c r="AH8"/>
  <c r="AH10"/>
  <c r="AH18"/>
  <c r="AH16"/>
  <c r="AH22"/>
  <c r="AH23"/>
  <c r="AH12"/>
  <c r="AH24"/>
  <c r="AH30"/>
  <c r="AH14"/>
  <c r="AH37"/>
  <c r="AH41"/>
  <c r="AH45"/>
  <c r="AH44"/>
  <c r="AE36"/>
  <c r="AE8"/>
  <c r="AE10"/>
  <c r="AE18"/>
  <c r="AE16"/>
  <c r="AE22"/>
  <c r="AE23"/>
  <c r="AE12"/>
  <c r="AE24"/>
  <c r="AE30"/>
  <c r="AE14"/>
  <c r="AE37"/>
  <c r="AE41"/>
  <c r="AE45"/>
  <c r="AE44"/>
  <c r="O36"/>
  <c r="O8"/>
  <c r="O10"/>
  <c r="O18"/>
  <c r="O16"/>
  <c r="O22"/>
  <c r="O23"/>
  <c r="O12"/>
  <c r="O24"/>
  <c r="O30"/>
  <c r="O14"/>
  <c r="O37"/>
  <c r="O41"/>
  <c r="O45"/>
  <c r="O44"/>
  <c r="S12"/>
  <c r="S24"/>
  <c r="S30"/>
  <c r="S14"/>
  <c r="S37"/>
  <c r="S41"/>
  <c r="T41" s="1"/>
  <c r="S45"/>
  <c r="S44"/>
  <c r="S18"/>
  <c r="S16"/>
  <c r="S22"/>
  <c r="T22" s="1"/>
  <c r="S23"/>
  <c r="S36"/>
  <c r="S8"/>
  <c r="S10"/>
  <c r="K44"/>
  <c r="K41"/>
  <c r="AB41" s="1"/>
  <c r="K45"/>
  <c r="AB45" s="1"/>
  <c r="K30"/>
  <c r="AB30" s="1"/>
  <c r="K14"/>
  <c r="AB14" s="1"/>
  <c r="K37"/>
  <c r="AB37" s="1"/>
  <c r="K23"/>
  <c r="AB23" s="1"/>
  <c r="K12"/>
  <c r="K24"/>
  <c r="K22"/>
  <c r="K16"/>
  <c r="AB16" s="1"/>
  <c r="K18"/>
  <c r="AB18" s="1"/>
  <c r="K36"/>
  <c r="AB36" s="1"/>
  <c r="K8"/>
  <c r="AB8" s="1"/>
  <c r="DY14"/>
  <c r="DX14"/>
  <c r="DP14"/>
  <c r="CW36"/>
  <c r="CX36"/>
  <c r="DG36" s="1"/>
  <c r="CZ36"/>
  <c r="DA36"/>
  <c r="DJ36" s="1"/>
  <c r="DC36"/>
  <c r="DL36" s="1"/>
  <c r="DD36"/>
  <c r="DM36" s="1"/>
  <c r="CW8"/>
  <c r="CX8"/>
  <c r="DG8" s="1"/>
  <c r="CZ8"/>
  <c r="DI8" s="1"/>
  <c r="DA8"/>
  <c r="DJ8" s="1"/>
  <c r="DC8"/>
  <c r="DD8"/>
  <c r="DM8" s="1"/>
  <c r="CW10"/>
  <c r="DF10" s="1"/>
  <c r="CX10"/>
  <c r="DG10" s="1"/>
  <c r="CZ10"/>
  <c r="DI10" s="1"/>
  <c r="DA10"/>
  <c r="DC10"/>
  <c r="DD10"/>
  <c r="DM10" s="1"/>
  <c r="CW18"/>
  <c r="DF18" s="1"/>
  <c r="CX18"/>
  <c r="DG18" s="1"/>
  <c r="CZ18"/>
  <c r="DA18"/>
  <c r="DJ18" s="1"/>
  <c r="DC18"/>
  <c r="DL18" s="1"/>
  <c r="DD18"/>
  <c r="DM18" s="1"/>
  <c r="CW16"/>
  <c r="CX16"/>
  <c r="DG16" s="1"/>
  <c r="CZ16"/>
  <c r="DI16" s="1"/>
  <c r="DA16"/>
  <c r="DJ16" s="1"/>
  <c r="DC16"/>
  <c r="DL16" s="1"/>
  <c r="DD16"/>
  <c r="DM16" s="1"/>
  <c r="CW22"/>
  <c r="CX22"/>
  <c r="DG22" s="1"/>
  <c r="CZ22"/>
  <c r="DA22"/>
  <c r="DJ22" s="1"/>
  <c r="DC22"/>
  <c r="DD22"/>
  <c r="DM22" s="1"/>
  <c r="CW23"/>
  <c r="CX23"/>
  <c r="CZ23"/>
  <c r="DI23" s="1"/>
  <c r="DA23"/>
  <c r="DC23"/>
  <c r="DD23"/>
  <c r="DM23" s="1"/>
  <c r="CW12"/>
  <c r="DF12" s="1"/>
  <c r="CX12"/>
  <c r="DG12" s="1"/>
  <c r="CZ12"/>
  <c r="DA12"/>
  <c r="DJ12" s="1"/>
  <c r="DC12"/>
  <c r="DL12" s="1"/>
  <c r="DD12"/>
  <c r="DM12" s="1"/>
  <c r="CW24"/>
  <c r="CX24"/>
  <c r="DG24" s="1"/>
  <c r="CZ24"/>
  <c r="DI24" s="1"/>
  <c r="DA24"/>
  <c r="DJ24" s="1"/>
  <c r="DC24"/>
  <c r="DL24" s="1"/>
  <c r="DD24"/>
  <c r="DM24" s="1"/>
  <c r="CW30"/>
  <c r="DF30" s="1"/>
  <c r="CX30"/>
  <c r="CZ30"/>
  <c r="DA30"/>
  <c r="DJ30" s="1"/>
  <c r="DC30"/>
  <c r="DD30"/>
  <c r="DM30" s="1"/>
  <c r="CW14"/>
  <c r="DF14" s="1"/>
  <c r="CX14"/>
  <c r="DG14" s="1"/>
  <c r="CZ14"/>
  <c r="DI14" s="1"/>
  <c r="DA14"/>
  <c r="DC14"/>
  <c r="DL14" s="1"/>
  <c r="DD14"/>
  <c r="DM14" s="1"/>
  <c r="CW37"/>
  <c r="DF37" s="1"/>
  <c r="CX37"/>
  <c r="DG37" s="1"/>
  <c r="CZ37"/>
  <c r="DA37"/>
  <c r="DJ37" s="1"/>
  <c r="DC37"/>
  <c r="DL37" s="1"/>
  <c r="DD37"/>
  <c r="DM37" s="1"/>
  <c r="CW41"/>
  <c r="DF41" s="1"/>
  <c r="CX41"/>
  <c r="DG41" s="1"/>
  <c r="CZ41"/>
  <c r="DA41"/>
  <c r="DJ41" s="1"/>
  <c r="DC41"/>
  <c r="DD41"/>
  <c r="DM41" s="1"/>
  <c r="CW45"/>
  <c r="DF45" s="1"/>
  <c r="CX45"/>
  <c r="DG45" s="1"/>
  <c r="CZ45"/>
  <c r="DI45" s="1"/>
  <c r="DA45"/>
  <c r="DC45"/>
  <c r="DL45" s="1"/>
  <c r="DD45"/>
  <c r="DM45" s="1"/>
  <c r="CW44"/>
  <c r="DF44" s="1"/>
  <c r="CX44"/>
  <c r="DG44" s="1"/>
  <c r="CZ44"/>
  <c r="DA44"/>
  <c r="DJ44" s="1"/>
  <c r="DC44"/>
  <c r="DD44"/>
  <c r="DM44" s="1"/>
  <c r="BG36"/>
  <c r="BP36" s="1"/>
  <c r="BH36"/>
  <c r="BJ36"/>
  <c r="BK36"/>
  <c r="BT36" s="1"/>
  <c r="BG8"/>
  <c r="BH8"/>
  <c r="BQ8" s="1"/>
  <c r="BJ8"/>
  <c r="BK8"/>
  <c r="BT8" s="1"/>
  <c r="BG10"/>
  <c r="BP10" s="1"/>
  <c r="BH10"/>
  <c r="BQ10" s="1"/>
  <c r="BJ10"/>
  <c r="BK10"/>
  <c r="BT10" s="1"/>
  <c r="BG18"/>
  <c r="BP18" s="1"/>
  <c r="BH18"/>
  <c r="BQ18" s="1"/>
  <c r="BJ18"/>
  <c r="BK18"/>
  <c r="BT18" s="1"/>
  <c r="BG16"/>
  <c r="BP16" s="1"/>
  <c r="BH16"/>
  <c r="BJ16"/>
  <c r="BS16" s="1"/>
  <c r="BK16"/>
  <c r="BT16" s="1"/>
  <c r="BG22"/>
  <c r="BH22"/>
  <c r="BQ22" s="1"/>
  <c r="BJ22"/>
  <c r="BK22"/>
  <c r="BT22" s="1"/>
  <c r="BG23"/>
  <c r="BP23" s="1"/>
  <c r="BH23"/>
  <c r="BQ23" s="1"/>
  <c r="BJ23"/>
  <c r="BS23" s="1"/>
  <c r="BK23"/>
  <c r="BT23" s="1"/>
  <c r="BG12"/>
  <c r="BP12" s="1"/>
  <c r="BH12"/>
  <c r="BQ12" s="1"/>
  <c r="BJ12"/>
  <c r="BS12" s="1"/>
  <c r="BK12"/>
  <c r="BT12" s="1"/>
  <c r="BG24"/>
  <c r="BP24" s="1"/>
  <c r="BH24"/>
  <c r="BJ24"/>
  <c r="BK24"/>
  <c r="BT24" s="1"/>
  <c r="BG30"/>
  <c r="BP30" s="1"/>
  <c r="BH30"/>
  <c r="BQ30" s="1"/>
  <c r="BJ30"/>
  <c r="BS30" s="1"/>
  <c r="BK30"/>
  <c r="BG14"/>
  <c r="BP14" s="1"/>
  <c r="BH14"/>
  <c r="BJ14"/>
  <c r="BS14" s="1"/>
  <c r="BK14"/>
  <c r="BT14" s="1"/>
  <c r="BG37"/>
  <c r="BP37" s="1"/>
  <c r="BH37"/>
  <c r="BQ37" s="1"/>
  <c r="BJ37"/>
  <c r="BK37"/>
  <c r="BT37" s="1"/>
  <c r="BG41"/>
  <c r="BH41"/>
  <c r="BQ41" s="1"/>
  <c r="BJ41"/>
  <c r="BK41"/>
  <c r="BT41" s="1"/>
  <c r="BG45"/>
  <c r="BP45" s="1"/>
  <c r="BH45"/>
  <c r="BQ45" s="1"/>
  <c r="BJ45"/>
  <c r="BS45" s="1"/>
  <c r="BK45"/>
  <c r="BT45" s="1"/>
  <c r="BG44"/>
  <c r="BH44"/>
  <c r="BQ44" s="1"/>
  <c r="BJ44"/>
  <c r="BK44"/>
  <c r="BT44" s="1"/>
  <c r="BE36"/>
  <c r="BN36" s="1"/>
  <c r="BE8"/>
  <c r="BN8" s="1"/>
  <c r="BE10"/>
  <c r="BN10" s="1"/>
  <c r="BE18"/>
  <c r="BN18" s="1"/>
  <c r="BE16"/>
  <c r="BN16" s="1"/>
  <c r="BE22"/>
  <c r="BN22" s="1"/>
  <c r="BE23"/>
  <c r="BN23" s="1"/>
  <c r="BE12"/>
  <c r="BN12" s="1"/>
  <c r="BE24"/>
  <c r="BN24" s="1"/>
  <c r="BE30"/>
  <c r="BN30" s="1"/>
  <c r="BE14"/>
  <c r="BN14" s="1"/>
  <c r="BE37"/>
  <c r="BN37" s="1"/>
  <c r="BE41"/>
  <c r="BN41" s="1"/>
  <c r="BE45"/>
  <c r="BN45" s="1"/>
  <c r="BE44"/>
  <c r="BN44" s="1"/>
  <c r="BD36"/>
  <c r="BD8"/>
  <c r="BM8" s="1"/>
  <c r="BD10"/>
  <c r="BD18"/>
  <c r="BM18" s="1"/>
  <c r="BD16"/>
  <c r="BM16" s="1"/>
  <c r="BD22"/>
  <c r="BM22" s="1"/>
  <c r="BD23"/>
  <c r="BM12"/>
  <c r="BD24"/>
  <c r="BD30"/>
  <c r="BM30" s="1"/>
  <c r="BD14"/>
  <c r="BD37"/>
  <c r="BM37" s="1"/>
  <c r="BD41"/>
  <c r="BM41" s="1"/>
  <c r="BD45"/>
  <c r="BM45" s="1"/>
  <c r="BD44"/>
  <c r="BM44" s="1"/>
  <c r="AB10"/>
  <c r="AB22"/>
  <c r="AB12"/>
  <c r="AB44"/>
  <c r="EE14"/>
  <c r="ED14"/>
  <c r="DV14"/>
  <c r="DU14"/>
  <c r="EB14"/>
  <c r="EA14"/>
  <c r="DS14"/>
  <c r="DR14"/>
  <c r="AB24"/>
  <c r="EF43"/>
  <c r="EC43"/>
  <c r="DZ43"/>
  <c r="DW43"/>
  <c r="DT43"/>
  <c r="DQ43"/>
  <c r="DL43"/>
  <c r="DG43"/>
  <c r="BT43"/>
  <c r="BN43"/>
  <c r="CV43"/>
  <c r="CS43"/>
  <c r="CP43"/>
  <c r="CM43"/>
  <c r="CJ43"/>
  <c r="CG43"/>
  <c r="CD43"/>
  <c r="CA43"/>
  <c r="BX43"/>
  <c r="BC43"/>
  <c r="AZ43"/>
  <c r="AW43"/>
  <c r="AT43"/>
  <c r="AQ43"/>
  <c r="AN43"/>
  <c r="AK43"/>
  <c r="AH43"/>
  <c r="AE43"/>
  <c r="S43"/>
  <c r="O43"/>
  <c r="K43"/>
  <c r="AB43" s="1"/>
  <c r="T14" l="1"/>
  <c r="T16"/>
  <c r="EG30"/>
  <c r="EG8"/>
  <c r="EG23"/>
  <c r="EG45"/>
  <c r="EG22"/>
  <c r="EG14"/>
  <c r="EG37"/>
  <c r="EG18"/>
  <c r="BF24"/>
  <c r="BO24" s="1"/>
  <c r="T37"/>
  <c r="T10"/>
  <c r="BF36"/>
  <c r="BO36" s="1"/>
  <c r="EG41"/>
  <c r="EG16"/>
  <c r="EG12"/>
  <c r="EG24"/>
  <c r="EG36"/>
  <c r="EG10"/>
  <c r="T44"/>
  <c r="CY22"/>
  <c r="DH22" s="1"/>
  <c r="EG44"/>
  <c r="DE10"/>
  <c r="DN10" s="1"/>
  <c r="CY24"/>
  <c r="DE22"/>
  <c r="BI22"/>
  <c r="BI8"/>
  <c r="BR8" s="1"/>
  <c r="DB44"/>
  <c r="DK44" s="1"/>
  <c r="DB30"/>
  <c r="DB12"/>
  <c r="DK12" s="1"/>
  <c r="CY23"/>
  <c r="DH23" s="1"/>
  <c r="BL37"/>
  <c r="BU37" s="1"/>
  <c r="BL18"/>
  <c r="BU18" s="1"/>
  <c r="BI44"/>
  <c r="BI41"/>
  <c r="BR41" s="1"/>
  <c r="DB41"/>
  <c r="DK41" s="1"/>
  <c r="DQ14"/>
  <c r="T18"/>
  <c r="DW14"/>
  <c r="BF23"/>
  <c r="DE12"/>
  <c r="DN12" s="1"/>
  <c r="CY16"/>
  <c r="DE8"/>
  <c r="DN8" s="1"/>
  <c r="BL44"/>
  <c r="BU44" s="1"/>
  <c r="BL41"/>
  <c r="BU41" s="1"/>
  <c r="BL24"/>
  <c r="BU24" s="1"/>
  <c r="BL10"/>
  <c r="BL36"/>
  <c r="BU36" s="1"/>
  <c r="DE30"/>
  <c r="DN30" s="1"/>
  <c r="DI30"/>
  <c r="DF23"/>
  <c r="DZ14"/>
  <c r="EC14"/>
  <c r="DT14"/>
  <c r="BF14"/>
  <c r="DE44"/>
  <c r="CY14"/>
  <c r="DH14" s="1"/>
  <c r="CY8"/>
  <c r="EF14"/>
  <c r="BS10"/>
  <c r="BP22"/>
  <c r="BS36"/>
  <c r="BF41"/>
  <c r="BO41" s="1"/>
  <c r="BF16"/>
  <c r="BI37"/>
  <c r="BR37" s="1"/>
  <c r="BI18"/>
  <c r="BL14"/>
  <c r="BU14" s="1"/>
  <c r="CY44"/>
  <c r="DE36"/>
  <c r="DN36" s="1"/>
  <c r="DE24"/>
  <c r="EK24" s="1"/>
  <c r="BP41"/>
  <c r="BM23"/>
  <c r="BF45"/>
  <c r="BF22"/>
  <c r="BI16"/>
  <c r="BR16" s="1"/>
  <c r="CY45"/>
  <c r="DH45" s="1"/>
  <c r="DB23"/>
  <c r="BF44"/>
  <c r="BI45"/>
  <c r="BR45" s="1"/>
  <c r="BL16"/>
  <c r="CY41"/>
  <c r="DB22"/>
  <c r="DK22" s="1"/>
  <c r="DB45"/>
  <c r="DE23"/>
  <c r="DN23" s="1"/>
  <c r="BM24"/>
  <c r="T12"/>
  <c r="BF12"/>
  <c r="BO12" s="1"/>
  <c r="BI23"/>
  <c r="BL45"/>
  <c r="BU45" s="1"/>
  <c r="BL22"/>
  <c r="BU22" s="1"/>
  <c r="CY18"/>
  <c r="DH18" s="1"/>
  <c r="CY37"/>
  <c r="DB16"/>
  <c r="DE45"/>
  <c r="BR44"/>
  <c r="BS24"/>
  <c r="DN44"/>
  <c r="T24"/>
  <c r="BI12"/>
  <c r="BL23"/>
  <c r="BU23" s="1"/>
  <c r="CY10"/>
  <c r="DH10" s="1"/>
  <c r="DB18"/>
  <c r="DK18" s="1"/>
  <c r="DB37"/>
  <c r="EJ37" s="1"/>
  <c r="DE16"/>
  <c r="EK16" s="1"/>
  <c r="DE41"/>
  <c r="DN41" s="1"/>
  <c r="BO23"/>
  <c r="BT30"/>
  <c r="T30"/>
  <c r="BF30"/>
  <c r="BO30" s="1"/>
  <c r="BF8"/>
  <c r="BO8" s="1"/>
  <c r="BI24"/>
  <c r="BR24" s="1"/>
  <c r="BI36"/>
  <c r="BL12"/>
  <c r="CY30"/>
  <c r="DH30" s="1"/>
  <c r="DB10"/>
  <c r="DK10" s="1"/>
  <c r="DB14"/>
  <c r="DK14" s="1"/>
  <c r="DE18"/>
  <c r="DN18" s="1"/>
  <c r="DE37"/>
  <c r="DN37" s="1"/>
  <c r="BQ14"/>
  <c r="BQ16"/>
  <c r="BF10"/>
  <c r="BO10" s="1"/>
  <c r="BI30"/>
  <c r="CY36"/>
  <c r="DH36" s="1"/>
  <c r="DB8"/>
  <c r="DE14"/>
  <c r="DN14" s="1"/>
  <c r="BM36"/>
  <c r="BF37"/>
  <c r="BF18"/>
  <c r="BO18" s="1"/>
  <c r="BI14"/>
  <c r="BI10"/>
  <c r="BL30"/>
  <c r="BU30" s="1"/>
  <c r="BL8"/>
  <c r="BU8" s="1"/>
  <c r="CY12"/>
  <c r="DH12" s="1"/>
  <c r="DB36"/>
  <c r="DK36" s="1"/>
  <c r="DB24"/>
  <c r="T36"/>
  <c r="T23"/>
  <c r="T8"/>
  <c r="T45"/>
  <c r="BP44"/>
  <c r="BM14"/>
  <c r="BM10"/>
  <c r="DI22"/>
  <c r="BO16"/>
  <c r="BR23"/>
  <c r="BU16"/>
  <c r="BS41"/>
  <c r="BS22"/>
  <c r="DL44"/>
  <c r="DG23"/>
  <c r="BO22"/>
  <c r="BQ24"/>
  <c r="BP8"/>
  <c r="BQ36"/>
  <c r="DH44"/>
  <c r="DI41"/>
  <c r="DG30"/>
  <c r="BR22"/>
  <c r="BR18"/>
  <c r="BS44"/>
  <c r="BR30"/>
  <c r="BS8"/>
  <c r="DN16"/>
  <c r="BS37"/>
  <c r="BS18"/>
  <c r="DH16"/>
  <c r="DJ45"/>
  <c r="DL41"/>
  <c r="DJ14"/>
  <c r="DL30"/>
  <c r="DF24"/>
  <c r="DJ23"/>
  <c r="DL22"/>
  <c r="DF16"/>
  <c r="DJ10"/>
  <c r="DL8"/>
  <c r="DF36"/>
  <c r="DI44"/>
  <c r="DI37"/>
  <c r="DI12"/>
  <c r="DI18"/>
  <c r="DL23"/>
  <c r="DF22"/>
  <c r="DL10"/>
  <c r="DF8"/>
  <c r="DI36"/>
  <c r="EG43"/>
  <c r="BS43"/>
  <c r="CY43"/>
  <c r="DH43" s="1"/>
  <c r="DM43"/>
  <c r="BP43"/>
  <c r="BQ43"/>
  <c r="BI43"/>
  <c r="DE43"/>
  <c r="DN43" s="1"/>
  <c r="DJ43"/>
  <c r="BF43"/>
  <c r="DB43"/>
  <c r="DK43" s="1"/>
  <c r="DI43"/>
  <c r="BM43"/>
  <c r="DF43"/>
  <c r="BL43"/>
  <c r="T43"/>
  <c r="EJ24" l="1"/>
  <c r="DK37"/>
  <c r="EH16"/>
  <c r="EI44"/>
  <c r="EH37"/>
  <c r="BR10"/>
  <c r="EK44"/>
  <c r="EJ16"/>
  <c r="EI41"/>
  <c r="EJ23"/>
  <c r="EI37"/>
  <c r="DK16"/>
  <c r="EJ8"/>
  <c r="EK37"/>
  <c r="DK23"/>
  <c r="EI8"/>
  <c r="BU12"/>
  <c r="BR12"/>
  <c r="EK10"/>
  <c r="BR36"/>
  <c r="DN24"/>
  <c r="DH8"/>
  <c r="DK8"/>
  <c r="DK24"/>
  <c r="DH24"/>
  <c r="EJ45"/>
  <c r="DK45"/>
  <c r="DH41"/>
  <c r="EH45"/>
  <c r="EK30"/>
  <c r="EH22"/>
  <c r="EI16"/>
  <c r="EI22"/>
  <c r="EI18"/>
  <c r="EK8"/>
  <c r="EK22"/>
  <c r="BO37"/>
  <c r="EJ10"/>
  <c r="EI45"/>
  <c r="EJ41"/>
  <c r="EJ44"/>
  <c r="EJ30"/>
  <c r="EH30"/>
  <c r="EI10"/>
  <c r="EK45"/>
  <c r="EH44"/>
  <c r="EJ12"/>
  <c r="EH8"/>
  <c r="EJ18"/>
  <c r="BO45"/>
  <c r="EH12"/>
  <c r="EH41"/>
  <c r="EH14"/>
  <c r="EI23"/>
  <c r="DN45"/>
  <c r="BO14"/>
  <c r="DK30"/>
  <c r="EI12"/>
  <c r="EI24"/>
  <c r="EH36"/>
  <c r="EK36"/>
  <c r="BR14"/>
  <c r="EJ43"/>
  <c r="DH37"/>
  <c r="DN22"/>
  <c r="EJ22"/>
  <c r="EK18"/>
  <c r="EH23"/>
  <c r="EI29"/>
  <c r="EI14"/>
  <c r="EH24"/>
  <c r="EK41"/>
  <c r="BU10"/>
  <c r="EJ14"/>
  <c r="EH18"/>
  <c r="EK14"/>
  <c r="EH10"/>
  <c r="EK43"/>
  <c r="EK23"/>
  <c r="EK12"/>
  <c r="EJ36"/>
  <c r="EI36"/>
  <c r="EI30"/>
  <c r="BO44"/>
  <c r="EH43"/>
  <c r="BR43"/>
  <c r="BU43"/>
  <c r="EI43"/>
  <c r="BO43"/>
  <c r="Q11" i="10" l="1"/>
  <c r="T11"/>
  <c r="G11"/>
  <c r="M11"/>
  <c r="R11"/>
  <c r="H11"/>
  <c r="K11"/>
  <c r="F11"/>
  <c r="N11"/>
  <c r="J11"/>
  <c r="D11"/>
  <c r="L11"/>
  <c r="I11"/>
  <c r="E11"/>
  <c r="P11"/>
  <c r="S11"/>
  <c r="O11"/>
  <c r="N12"/>
  <c r="G12"/>
  <c r="T12"/>
  <c r="H12"/>
  <c r="I12"/>
  <c r="F12"/>
  <c r="J12"/>
  <c r="K12"/>
  <c r="L12"/>
  <c r="C12"/>
  <c r="M12"/>
  <c r="D12"/>
  <c r="S12"/>
  <c r="O12"/>
  <c r="Q12"/>
  <c r="R12"/>
  <c r="E12"/>
  <c r="P12"/>
  <c r="K10"/>
  <c r="G10"/>
  <c r="N10"/>
  <c r="F10"/>
  <c r="T10"/>
  <c r="R10"/>
  <c r="I10"/>
  <c r="C10"/>
  <c r="J10"/>
  <c r="S10"/>
  <c r="M10"/>
  <c r="E10"/>
  <c r="O10"/>
  <c r="P10"/>
  <c r="H10"/>
  <c r="Q10"/>
  <c r="L10"/>
  <c r="D10"/>
  <c r="C39"/>
</calcChain>
</file>

<file path=xl/sharedStrings.xml><?xml version="1.0" encoding="utf-8"?>
<sst xmlns="http://schemas.openxmlformats.org/spreadsheetml/2006/main" count="952" uniqueCount="275">
  <si>
    <t>Government</t>
  </si>
  <si>
    <t>Government Aided</t>
  </si>
  <si>
    <t>Government Unaided</t>
  </si>
  <si>
    <t>Total</t>
  </si>
  <si>
    <t>Schools</t>
  </si>
  <si>
    <t>Appeared</t>
  </si>
  <si>
    <t>Passed</t>
  </si>
  <si>
    <t>Pass %</t>
  </si>
  <si>
    <t>100%-90%</t>
  </si>
  <si>
    <t>90%-80%</t>
  </si>
  <si>
    <t>80%-70%</t>
  </si>
  <si>
    <t>70%-60%</t>
  </si>
  <si>
    <t>60%-50%</t>
  </si>
  <si>
    <t>Total Differ</t>
  </si>
  <si>
    <t>Board Name</t>
  </si>
  <si>
    <t>Sr No.</t>
  </si>
  <si>
    <t>All Boys</t>
  </si>
  <si>
    <t>All girls</t>
  </si>
  <si>
    <t xml:space="preserve">All </t>
  </si>
  <si>
    <t xml:space="preserve">SC Boys </t>
  </si>
  <si>
    <t>SC Girls</t>
  </si>
  <si>
    <t>SC all</t>
  </si>
  <si>
    <t xml:space="preserve">ST Boys </t>
  </si>
  <si>
    <t>ST girls</t>
  </si>
  <si>
    <t>ST All</t>
  </si>
  <si>
    <t>Regular Appeared</t>
  </si>
  <si>
    <t>Regular Passed</t>
  </si>
  <si>
    <t>Regular Supplementary Passed</t>
  </si>
  <si>
    <t>Regular Total Passed</t>
  </si>
  <si>
    <t>Private Appeared</t>
  </si>
  <si>
    <t>Private Passed</t>
  </si>
  <si>
    <t>Private Supplementary Passed</t>
  </si>
  <si>
    <t>Private Total Passed</t>
  </si>
  <si>
    <t>Passed with percentage(60% &amp; Above)</t>
  </si>
  <si>
    <t>Passed with percentage(Below 60% )</t>
  </si>
  <si>
    <t>Total Passed</t>
  </si>
  <si>
    <t>All</t>
  </si>
  <si>
    <t>SC</t>
  </si>
  <si>
    <t>ST</t>
  </si>
  <si>
    <t>Regular Student Pass %</t>
  </si>
  <si>
    <t>Private Student Pass %</t>
  </si>
  <si>
    <t xml:space="preserve"> (Schoolwise Vs Reg+Private)</t>
  </si>
  <si>
    <t>Name of the Board</t>
  </si>
  <si>
    <t>Boys</t>
  </si>
  <si>
    <t>Girls</t>
  </si>
  <si>
    <t>Name of Examination</t>
  </si>
  <si>
    <t>Date of Annual Exam</t>
  </si>
  <si>
    <t>Date of Supplementry Exam</t>
  </si>
  <si>
    <t>Commencement</t>
  </si>
  <si>
    <t>Completion</t>
  </si>
  <si>
    <r>
      <rPr>
        <b/>
        <sz val="11"/>
        <rFont val="Cambria"/>
        <family val="1"/>
      </rPr>
      <t xml:space="preserve">New Delhi </t>
    </r>
    <r>
      <rPr>
        <sz val="11"/>
        <rFont val="Cambria"/>
        <family val="1"/>
      </rPr>
      <t>Rashtriya Sanskrit Sansthan</t>
    </r>
  </si>
  <si>
    <t>Annual</t>
  </si>
  <si>
    <r>
      <rPr>
        <b/>
        <sz val="11"/>
        <rFont val="Cambria"/>
        <family val="1"/>
      </rPr>
      <t>Banasthali Vidyapith</t>
    </r>
    <r>
      <rPr>
        <sz val="11"/>
        <rFont val="Cambria"/>
        <family val="1"/>
      </rPr>
      <t xml:space="preserve"> , </t>
    </r>
    <r>
      <rPr>
        <b/>
        <sz val="11"/>
        <rFont val="Cambria"/>
        <family val="1"/>
      </rPr>
      <t>Rajasthan</t>
    </r>
  </si>
  <si>
    <t>Secondary School Certificate (Class - X)</t>
  </si>
  <si>
    <r>
      <t>Bihar</t>
    </r>
    <r>
      <rPr>
        <sz val="11"/>
        <rFont val="Cambria"/>
        <family val="1"/>
      </rPr>
      <t xml:space="preserve"> School Education Board</t>
    </r>
  </si>
  <si>
    <t>Secondary School Examination 2017 (Annual)</t>
  </si>
  <si>
    <r>
      <t>Chhattisgarh</t>
    </r>
    <r>
      <rPr>
        <sz val="11"/>
        <rFont val="Cambria"/>
        <family val="1"/>
      </rPr>
      <t xml:space="preserve"> Board of Secondary Education</t>
    </r>
  </si>
  <si>
    <t>High School Certificate Examination</t>
  </si>
  <si>
    <r>
      <t xml:space="preserve">Chhatisgarh </t>
    </r>
    <r>
      <rPr>
        <sz val="11"/>
        <rFont val="Cambria"/>
        <family val="1"/>
      </rPr>
      <t>Sanskriti Vidya Mandalam</t>
    </r>
  </si>
  <si>
    <t>Purva Madhyama class (X)</t>
  </si>
  <si>
    <r>
      <t>Goa</t>
    </r>
    <r>
      <rPr>
        <sz val="11"/>
        <rFont val="Cambria"/>
        <family val="1"/>
      </rPr>
      <t xml:space="preserve"> Board of Secondary &amp; Higher Secondary Education</t>
    </r>
  </si>
  <si>
    <t>Secondary School Certificate Examination</t>
  </si>
  <si>
    <r>
      <t>Gujarat</t>
    </r>
    <r>
      <rPr>
        <sz val="11"/>
        <rFont val="Cambria"/>
        <family val="1"/>
      </rPr>
      <t xml:space="preserve"> Secondary &amp; Higher Secondary Education Board</t>
    </r>
  </si>
  <si>
    <t>SSC Examination - 2017</t>
  </si>
  <si>
    <r>
      <t xml:space="preserve">Board of School Education </t>
    </r>
    <r>
      <rPr>
        <b/>
        <sz val="11"/>
        <rFont val="Cambria"/>
        <family val="1"/>
      </rPr>
      <t>Haryana</t>
    </r>
  </si>
  <si>
    <r>
      <t>H.P.</t>
    </r>
    <r>
      <rPr>
        <sz val="11"/>
        <rFont val="Cambria"/>
        <family val="1"/>
      </rPr>
      <t xml:space="preserve"> Board of School Education</t>
    </r>
  </si>
  <si>
    <t>HPBOSE</t>
  </si>
  <si>
    <r>
      <rPr>
        <b/>
        <sz val="11"/>
        <rFont val="Cambria"/>
        <family val="1"/>
      </rPr>
      <t>Madhya Pradesh</t>
    </r>
    <r>
      <rPr>
        <sz val="11"/>
        <rFont val="Cambria"/>
        <family val="1"/>
      </rPr>
      <t xml:space="preserve"> Maharshi Patanjali Sanskrit Sansthan</t>
    </r>
  </si>
  <si>
    <t>Poorv Madhyama (X)</t>
  </si>
  <si>
    <t>Annual High School Certificate Examination</t>
  </si>
  <si>
    <r>
      <t>Punjab</t>
    </r>
    <r>
      <rPr>
        <sz val="11"/>
        <rFont val="Cambria"/>
        <family val="1"/>
      </rPr>
      <t xml:space="preserve"> School Education Board</t>
    </r>
  </si>
  <si>
    <t>Matric Examination</t>
  </si>
  <si>
    <t>Purva Madhyma</t>
  </si>
  <si>
    <r>
      <t xml:space="preserve">U.P. </t>
    </r>
    <r>
      <rPr>
        <sz val="11"/>
        <rFont val="Cambria"/>
        <family val="1"/>
      </rPr>
      <t>Dayalbag Education Institute</t>
    </r>
  </si>
  <si>
    <t xml:space="preserve">High School   </t>
  </si>
  <si>
    <t>Nil</t>
  </si>
  <si>
    <r>
      <t xml:space="preserve">Uttarakhand </t>
    </r>
    <r>
      <rPr>
        <sz val="11"/>
        <rFont val="Cambria"/>
        <family val="1"/>
      </rPr>
      <t>Sanskriti Shiksha   Parishad</t>
    </r>
  </si>
  <si>
    <t>Porva Madhayama(High School)Exam-2017</t>
  </si>
  <si>
    <r>
      <t xml:space="preserve">Uttarakhand </t>
    </r>
    <r>
      <rPr>
        <sz val="11"/>
        <rFont val="Cambria"/>
        <family val="1"/>
      </rPr>
      <t>Board of School Education</t>
    </r>
  </si>
  <si>
    <r>
      <t xml:space="preserve">State Madrassa Education Board, </t>
    </r>
    <r>
      <rPr>
        <b/>
        <sz val="11"/>
        <rFont val="Cambria"/>
        <family val="1"/>
      </rPr>
      <t>Assam</t>
    </r>
  </si>
  <si>
    <t>Fadilul Ma arif(F.M.) Examination</t>
  </si>
  <si>
    <r>
      <rPr>
        <b/>
        <sz val="11"/>
        <rFont val="Cambria"/>
        <family val="1"/>
      </rPr>
      <t>Nagaland</t>
    </r>
    <r>
      <rPr>
        <sz val="11"/>
        <rFont val="Cambria"/>
        <family val="1"/>
      </rPr>
      <t xml:space="preserve"> Board of School Education</t>
    </r>
  </si>
  <si>
    <t>Secondary School Examination (Class-X)</t>
  </si>
  <si>
    <t>High School Leaving Certificate Examination</t>
  </si>
  <si>
    <r>
      <t>Madhya Pradesh</t>
    </r>
    <r>
      <rPr>
        <sz val="11"/>
        <rFont val="Cambria"/>
        <family val="1"/>
      </rPr>
      <t xml:space="preserve"> Board of Secondary Education </t>
    </r>
  </si>
  <si>
    <r>
      <rPr>
        <b/>
        <sz val="11"/>
        <color theme="1"/>
        <rFont val="Calibri"/>
        <family val="2"/>
        <scheme val="minor"/>
      </rPr>
      <t xml:space="preserve">UP </t>
    </r>
    <r>
      <rPr>
        <sz val="11"/>
        <color theme="1"/>
        <rFont val="Calibri"/>
        <family val="2"/>
        <scheme val="minor"/>
      </rPr>
      <t>Madhyamik Shiksha Parishad</t>
    </r>
  </si>
  <si>
    <r>
      <rPr>
        <b/>
        <sz val="11"/>
        <rFont val="Cambria"/>
        <family val="1"/>
      </rPr>
      <t>Assam</t>
    </r>
    <r>
      <rPr>
        <sz val="11"/>
        <rFont val="Cambria"/>
        <family val="1"/>
      </rPr>
      <t xml:space="preserve"> Sanskrit Board</t>
    </r>
  </si>
  <si>
    <t xml:space="preserve">Secondary School Examination (Class X) </t>
  </si>
  <si>
    <r>
      <rPr>
        <b/>
        <sz val="11"/>
        <rFont val="Cambria"/>
        <family val="1"/>
      </rPr>
      <t>Aligarh Muslim University</t>
    </r>
    <r>
      <rPr>
        <sz val="11"/>
        <rFont val="Cambria"/>
        <family val="1"/>
      </rPr>
      <t xml:space="preserve"> Board of Secondary &amp; Sr.Secondary Education</t>
    </r>
  </si>
  <si>
    <t>Secondary School Certificate Examination (Part-II)</t>
  </si>
  <si>
    <r>
      <t xml:space="preserve">Central Board of Secondary Education, </t>
    </r>
    <r>
      <rPr>
        <b/>
        <sz val="11"/>
        <rFont val="Cambria"/>
        <family val="1"/>
      </rPr>
      <t>New Delhi</t>
    </r>
  </si>
  <si>
    <r>
      <rPr>
        <sz val="11"/>
        <rFont val="Cambria"/>
        <family val="1"/>
      </rPr>
      <t>Director of Government Examination</t>
    </r>
    <r>
      <rPr>
        <b/>
        <sz val="11"/>
        <rFont val="Cambria"/>
        <family val="1"/>
      </rPr>
      <t xml:space="preserve"> Telangana</t>
    </r>
  </si>
  <si>
    <t>Secondary School Certificate Public Examination</t>
  </si>
  <si>
    <t>Chhattisgarh Madarsa Board</t>
  </si>
  <si>
    <t>High School Correspondence Course Examination</t>
  </si>
  <si>
    <r>
      <t>Jharkhand</t>
    </r>
    <r>
      <rPr>
        <sz val="11"/>
        <rFont val="Cambria"/>
        <family val="1"/>
      </rPr>
      <t xml:space="preserve"> Academic Council, Ranchi</t>
    </r>
  </si>
  <si>
    <t>Board of Academic Council -2017</t>
  </si>
  <si>
    <r>
      <t xml:space="preserve">J.K </t>
    </r>
    <r>
      <rPr>
        <sz val="11"/>
        <rFont val="Cambria"/>
        <family val="1"/>
      </rPr>
      <t>State Board of School Education</t>
    </r>
  </si>
  <si>
    <t>Jammu and Kashmir board Class - X</t>
  </si>
  <si>
    <r>
      <t xml:space="preserve">Council for the Indian School Certificate Examinations,                     </t>
    </r>
    <r>
      <rPr>
        <b/>
        <sz val="11"/>
        <rFont val="Cambria"/>
        <family val="1"/>
      </rPr>
      <t>New Delhi</t>
    </r>
  </si>
  <si>
    <t>Indian Certificate of Secondary Education</t>
  </si>
  <si>
    <t>N.A</t>
  </si>
  <si>
    <r>
      <t xml:space="preserve">Tripura </t>
    </r>
    <r>
      <rPr>
        <sz val="11"/>
        <rFont val="Cambria"/>
        <family val="1"/>
      </rPr>
      <t>Board of Secondary Education</t>
    </r>
  </si>
  <si>
    <t>Madhyamik Pariksha(Secondary Examination)</t>
  </si>
  <si>
    <r>
      <t>West Bengal</t>
    </r>
    <r>
      <rPr>
        <sz val="11"/>
        <rFont val="Cambria"/>
        <family val="1"/>
      </rPr>
      <t xml:space="preserve"> Board of Secondary Education</t>
    </r>
  </si>
  <si>
    <t>Board of Secondary education</t>
  </si>
  <si>
    <r>
      <t>Meghalaya</t>
    </r>
    <r>
      <rPr>
        <sz val="11"/>
        <color indexed="8"/>
        <rFont val="Cambria"/>
        <family val="1"/>
      </rPr>
      <t xml:space="preserve"> Board of School Education</t>
    </r>
  </si>
  <si>
    <r>
      <rPr>
        <b/>
        <sz val="11"/>
        <rFont val="Cambria"/>
        <family val="1"/>
      </rPr>
      <t>Maharashtra</t>
    </r>
    <r>
      <rPr>
        <sz val="11"/>
        <rFont val="Cambria"/>
        <family val="1"/>
      </rPr>
      <t xml:space="preserve"> State Board of Secondary Education</t>
    </r>
  </si>
  <si>
    <r>
      <rPr>
        <b/>
        <sz val="11"/>
        <rFont val="Cambria"/>
        <family val="1"/>
      </rPr>
      <t>Andhra Pradesh</t>
    </r>
    <r>
      <rPr>
        <sz val="11"/>
        <rFont val="Cambria"/>
        <family val="1"/>
      </rPr>
      <t xml:space="preserve">, Board of Secondary Education </t>
    </r>
  </si>
  <si>
    <t>Maharashtra State Board of Secondary Education</t>
  </si>
  <si>
    <r>
      <rPr>
        <b/>
        <sz val="11"/>
        <rFont val="Cambria"/>
        <family val="1"/>
      </rPr>
      <t>Kerala</t>
    </r>
    <r>
      <rPr>
        <sz val="11"/>
        <rFont val="Cambria"/>
        <family val="1"/>
      </rPr>
      <t xml:space="preserve"> Board of Public Examination (Secondary Wing)</t>
    </r>
  </si>
  <si>
    <r>
      <rPr>
        <b/>
        <sz val="11"/>
        <color theme="1"/>
        <rFont val="Calibri"/>
        <family val="2"/>
        <scheme val="minor"/>
      </rPr>
      <t>West Bengal</t>
    </r>
    <r>
      <rPr>
        <sz val="11"/>
        <color theme="1"/>
        <rFont val="Calibri"/>
        <family val="2"/>
        <scheme val="minor"/>
      </rPr>
      <t xml:space="preserve"> Board of Madrasah Education </t>
    </r>
  </si>
  <si>
    <t>High Madrasah Examination</t>
  </si>
  <si>
    <r>
      <t xml:space="preserve">Karnataka, </t>
    </r>
    <r>
      <rPr>
        <sz val="11"/>
        <rFont val="Cambria"/>
        <family val="1"/>
      </rPr>
      <t>Secondary Education Examination Board</t>
    </r>
  </si>
  <si>
    <t>Secondary School Leaving Certificate</t>
  </si>
  <si>
    <r>
      <rPr>
        <b/>
        <sz val="11"/>
        <color theme="1"/>
        <rFont val="Calibri"/>
        <family val="2"/>
        <scheme val="minor"/>
      </rPr>
      <t xml:space="preserve">Bihar </t>
    </r>
    <r>
      <rPr>
        <sz val="11"/>
        <color theme="1"/>
        <rFont val="Calibri"/>
        <family val="2"/>
        <scheme val="minor"/>
      </rPr>
      <t>State Madrasa Education Board, Vidyapati Marg, Patna</t>
    </r>
  </si>
  <si>
    <r>
      <t xml:space="preserve"> Board of Secondary Education,</t>
    </r>
    <r>
      <rPr>
        <b/>
        <sz val="11"/>
        <rFont val="Cambria"/>
        <family val="1"/>
      </rPr>
      <t xml:space="preserve"> Rajasthan</t>
    </r>
  </si>
  <si>
    <t>Board of Secondary education (Class X)</t>
  </si>
  <si>
    <t>10-013-2017</t>
  </si>
  <si>
    <t>High School Leaving Certificate Examination(HSLC)</t>
  </si>
  <si>
    <r>
      <rPr>
        <b/>
        <sz val="11"/>
        <rFont val="Cambria"/>
        <family val="1"/>
      </rPr>
      <t>Assam</t>
    </r>
    <r>
      <rPr>
        <sz val="11"/>
        <rFont val="Cambria"/>
        <family val="1"/>
      </rPr>
      <t xml:space="preserve"> Board of Secondary Education </t>
    </r>
    <r>
      <rPr>
        <b/>
        <sz val="11"/>
        <rFont val="Cambria"/>
        <family val="1"/>
      </rPr>
      <t xml:space="preserve"> </t>
    </r>
  </si>
  <si>
    <r>
      <t xml:space="preserve">Board of Secondary Education, </t>
    </r>
    <r>
      <rPr>
        <b/>
        <sz val="11"/>
        <rFont val="Cambria"/>
        <family val="1"/>
      </rPr>
      <t>Manipur</t>
    </r>
  </si>
  <si>
    <r>
      <t xml:space="preserve">Board of Secondary Education, </t>
    </r>
    <r>
      <rPr>
        <b/>
        <sz val="11"/>
        <rFont val="Cambria"/>
        <family val="1"/>
      </rPr>
      <t>Odisha</t>
    </r>
  </si>
  <si>
    <t>Secondary examination</t>
  </si>
  <si>
    <r>
      <rPr>
        <b/>
        <sz val="11"/>
        <color theme="1"/>
        <rFont val="Calibri"/>
        <family val="2"/>
        <scheme val="minor"/>
      </rPr>
      <t>Mizoram</t>
    </r>
    <r>
      <rPr>
        <sz val="11"/>
        <color theme="1"/>
        <rFont val="Calibri"/>
        <family val="2"/>
        <scheme val="minor"/>
      </rPr>
      <t xml:space="preserve"> Board of School Education</t>
    </r>
  </si>
  <si>
    <r>
      <rPr>
        <b/>
        <sz val="11"/>
        <color theme="1"/>
        <rFont val="Calibri"/>
        <family val="2"/>
        <scheme val="minor"/>
      </rPr>
      <t>Tamilnadu</t>
    </r>
    <r>
      <rPr>
        <sz val="11"/>
        <color theme="1"/>
        <rFont val="Calibri"/>
        <family val="2"/>
        <scheme val="minor"/>
      </rPr>
      <t xml:space="preserve"> board of Secondary Education</t>
    </r>
  </si>
  <si>
    <r>
      <rPr>
        <b/>
        <sz val="11"/>
        <color theme="1"/>
        <rFont val="Calibri"/>
        <family val="2"/>
        <scheme val="minor"/>
      </rPr>
      <t xml:space="preserve">Bihar </t>
    </r>
    <r>
      <rPr>
        <sz val="11"/>
        <color theme="1"/>
        <rFont val="Calibri"/>
        <family val="2"/>
        <scheme val="minor"/>
      </rPr>
      <t>Sanskrit Board of Education</t>
    </r>
  </si>
  <si>
    <t>High School</t>
  </si>
  <si>
    <r>
      <t>Maharshi Patanjali Sanskrit Sansthan,Bhopal(</t>
    </r>
    <r>
      <rPr>
        <b/>
        <sz val="11"/>
        <color theme="1"/>
        <rFont val="Calibri"/>
        <family val="2"/>
        <scheme val="minor"/>
      </rPr>
      <t>Madhya Pradesh)</t>
    </r>
  </si>
  <si>
    <r>
      <rPr>
        <b/>
        <sz val="11"/>
        <color theme="1"/>
        <rFont val="Calibri"/>
        <family val="2"/>
        <scheme val="minor"/>
      </rPr>
      <t xml:space="preserve">UP </t>
    </r>
    <r>
      <rPr>
        <sz val="11"/>
        <color theme="1"/>
        <rFont val="Calibri"/>
        <family val="2"/>
        <scheme val="minor"/>
      </rPr>
      <t>Madhyamik Sanskrit Shiksha Parishad</t>
    </r>
  </si>
  <si>
    <t>Row Labels</t>
  </si>
  <si>
    <t xml:space="preserve"> Board of Secondary Education, Rajasthan</t>
  </si>
  <si>
    <t>Aligarh Muslim University Board of Secondary &amp; Sr.Secondary Education</t>
  </si>
  <si>
    <t xml:space="preserve">Andhra Pradesh, Board of Secondary Education </t>
  </si>
  <si>
    <t xml:space="preserve">Assam Board of Secondary Education  </t>
  </si>
  <si>
    <t>Assam Sanskrit Board</t>
  </si>
  <si>
    <t>Banasthali Vidyapith , Rajasthan</t>
  </si>
  <si>
    <t>Bihar Sanskrit Board of Education</t>
  </si>
  <si>
    <t>Bihar School Education Board</t>
  </si>
  <si>
    <t>Bihar State Madrasa Education Board, Vidyapati Marg, Patna</t>
  </si>
  <si>
    <t>Board of School Education Haryana</t>
  </si>
  <si>
    <t>Board of Secondary Education, Manipur</t>
  </si>
  <si>
    <t>Board of Secondary Education, Odisha</t>
  </si>
  <si>
    <t>Central Board of Secondary Education, New Delhi</t>
  </si>
  <si>
    <t>Chhatisgarh Sanskriti Vidya Mandalam</t>
  </si>
  <si>
    <t>Chhattisgarh Board of Secondary Education</t>
  </si>
  <si>
    <t>Council for the Indian School Certificate Examinations,                     New Delhi</t>
  </si>
  <si>
    <t>Director of Government Examination Telangana</t>
  </si>
  <si>
    <t>Goa Board of Secondary &amp; Higher Secondary Education</t>
  </si>
  <si>
    <t>Gujarat Secondary &amp; Higher Secondary Education Board</t>
  </si>
  <si>
    <t>H.P. Board of School Education</t>
  </si>
  <si>
    <t>J.K State Board of School Education</t>
  </si>
  <si>
    <t>Jharkhand Academic Council, Ranchi</t>
  </si>
  <si>
    <t>Karnataka, Secondary Education Examination Board</t>
  </si>
  <si>
    <t>Kerala Board of Public Examination (Secondary Wing)</t>
  </si>
  <si>
    <t xml:space="preserve">Madhya Pradesh Board of Secondary Education </t>
  </si>
  <si>
    <t>Madhya Pradesh Maharshi Patanjali Sanskrit Sansthan</t>
  </si>
  <si>
    <t>Maharshi Patanjali Sanskrit Sansthan,Bhopal(Madhya Pradesh)</t>
  </si>
  <si>
    <t>Meghalaya Board of School Education</t>
  </si>
  <si>
    <t>Mizoram Board of School Education</t>
  </si>
  <si>
    <t>Nagaland Board of School Education</t>
  </si>
  <si>
    <t>New Delhi Rashtriya Sanskrit Sansthan</t>
  </si>
  <si>
    <t>Punjab School Education Board</t>
  </si>
  <si>
    <t>State Madrassa Education Board, Assam</t>
  </si>
  <si>
    <t>Tamilnadu board of Secondary Education</t>
  </si>
  <si>
    <t>Tripura Board of Secondary Education</t>
  </si>
  <si>
    <t>U.P. Dayalbag Education Institute</t>
  </si>
  <si>
    <t>UP Madhyamik Sanskrit Shiksha Parishad</t>
  </si>
  <si>
    <t>UP Madhyamik Shiksha Parishad</t>
  </si>
  <si>
    <t>Uttarakhand Board of School Education</t>
  </si>
  <si>
    <t>Uttarakhand Sanskriti Shiksha   Parishad</t>
  </si>
  <si>
    <t xml:space="preserve">West Bengal Board of Madrasah Education </t>
  </si>
  <si>
    <t>West Bengal Board of Secondary Education</t>
  </si>
  <si>
    <t>Grand Total</t>
  </si>
  <si>
    <t>P_All Boys</t>
  </si>
  <si>
    <t>PP_All Boys</t>
  </si>
  <si>
    <t>PPS_All Boys</t>
  </si>
  <si>
    <t>(blank)</t>
  </si>
  <si>
    <t>Values</t>
  </si>
  <si>
    <t>Table 1- Annual and Supplementary Examination Results - Regular Students - All Categories</t>
  </si>
  <si>
    <t>Table 2 -Annual and Supplementary Examination Results - Private Students - All Categories</t>
  </si>
  <si>
    <t>Table 3 -Annual and Supplementary Examination Results - Regular and Private Students - All Categories</t>
  </si>
  <si>
    <t>Table 4 -Annual and Supplementary Examination Results - Regular SC Students</t>
  </si>
  <si>
    <t>Table 5 -Annual and Supplementary Examination Results - Private SC Students</t>
  </si>
  <si>
    <t>Table 6 -Annual and Supplementary Examination Results - Regular and Private SC Students</t>
  </si>
  <si>
    <t>Table 7 -Annual and Supplementary Examination Results - Regular ST Students</t>
  </si>
  <si>
    <t>Table 8 -Annual and Supplementary Examination Results - Private ST Students</t>
  </si>
  <si>
    <t>Table 9 -Annual and Supplementary Examination Results - Regular and Private ST Students</t>
  </si>
  <si>
    <t>Number of Students</t>
  </si>
  <si>
    <t>Pass %age</t>
  </si>
  <si>
    <t>Supplementary</t>
  </si>
  <si>
    <t>Annual &amp; Supplementary</t>
  </si>
  <si>
    <t>Sl. No.</t>
  </si>
  <si>
    <t>Total Number of Students Passed</t>
  </si>
  <si>
    <t>Out of the Total, Number of Students passed with marks</t>
  </si>
  <si>
    <t>Percentage of Students passed with marks</t>
  </si>
  <si>
    <t>60% &amp; above</t>
  </si>
  <si>
    <t>pas All Boys</t>
  </si>
  <si>
    <t>Pas All girls</t>
  </si>
  <si>
    <t>Sum of All 11</t>
  </si>
  <si>
    <t>Sum of SC all11</t>
  </si>
  <si>
    <t>Sum of ST All11</t>
  </si>
  <si>
    <t>Sum of pas All Boys</t>
  </si>
  <si>
    <t>Sum of Pas All girls</t>
  </si>
  <si>
    <t>Sum of SC Boys 11</t>
  </si>
  <si>
    <t>Sum of SC Girls11</t>
  </si>
  <si>
    <t>Sum of ST Boys 11</t>
  </si>
  <si>
    <t>Sum of ST girls11</t>
  </si>
  <si>
    <t>RESULTS OF SECONDARY EXAMINATION- 2017</t>
  </si>
  <si>
    <t>Table 10 -Annual and Supplementary Examination Results - Percentage-wise-All Categories</t>
  </si>
  <si>
    <t>Table 11 -Annual and Supplementary Examination Results - Percentage-wise-SC Students</t>
  </si>
  <si>
    <t>Table 12 -Annual and Supplementary Examination Results - Percentage-wise-ST Students</t>
  </si>
  <si>
    <t>Uttarakhand Sanskriti Shiksha Parishad</t>
  </si>
  <si>
    <t>Central Boards</t>
  </si>
  <si>
    <t>State Boards</t>
  </si>
  <si>
    <t>Year</t>
  </si>
  <si>
    <t>All Categories</t>
  </si>
  <si>
    <t>Scheduled Caste</t>
  </si>
  <si>
    <t>Scheduled Tribe</t>
  </si>
  <si>
    <t>Chhattisgarh State Open School</t>
  </si>
  <si>
    <t>Rajasthan State Open School</t>
  </si>
  <si>
    <t xml:space="preserve">National Institute of Open Schooling </t>
  </si>
  <si>
    <t xml:space="preserve">Note: In Open Schooling System, candidates are not classified as 'Regular' or 'Private". </t>
  </si>
  <si>
    <t>Black cell indicates that either system does not exist or information is not available.</t>
  </si>
  <si>
    <t># The Institute is mainly meant for Women, Boys enrolment pertains to wards of the staff.</t>
  </si>
  <si>
    <t>** Figures pertains to 'ALIM' and 'High Madarsa' as both are equivalent to High School Examination.</t>
  </si>
  <si>
    <t>Karnataka Secondary Education Examination Board</t>
  </si>
  <si>
    <t>Kerala Board of Public Examination</t>
  </si>
  <si>
    <t>West Bengal Board of Secondary Education**</t>
  </si>
  <si>
    <t xml:space="preserve"> @Data for december 2017 isrepeated from previous year 2016, MHRD</t>
  </si>
  <si>
    <t>@ Data is provisional.</t>
  </si>
  <si>
    <t>-</t>
  </si>
  <si>
    <t xml:space="preserve">Table 13 - Open School Board </t>
  </si>
  <si>
    <t xml:space="preserve"> @Data for December 2017 is repeated from December 2016, MHRD</t>
  </si>
  <si>
    <t>Andhra Pradesh Open School Society</t>
  </si>
  <si>
    <t>West Bengal Council of Rabindra Open Schooling@</t>
  </si>
  <si>
    <t>Schedule Caste</t>
  </si>
  <si>
    <t>Schedule Tribe</t>
  </si>
  <si>
    <t>Table 14 - Open School Board - Percentage-wise number of students</t>
  </si>
  <si>
    <t>Coverage (No. of Boards)</t>
  </si>
  <si>
    <t>Table 11 - SECONDARY EXAMINATION RESULTS DURING 2010 - 2017 (CENTRAL/STATE BOARDS)</t>
  </si>
  <si>
    <t>Table 12 -SECONDARY EXAMINATION RESULTS DURING 2010 - 2017 (OPEN SCHOOL BOARDS)</t>
  </si>
  <si>
    <t>Table 13 - SECONDARY EXAMINATION RESULTS DURING 2010 - 2017 (ALL)</t>
  </si>
  <si>
    <t>Central Board of Secondary Education New Delhi @</t>
  </si>
  <si>
    <t>Council for the Indian School Certificate Examinations New Delhi</t>
  </si>
  <si>
    <t xml:space="preserve">Directorate of Government Examination Andhra Pradesh </t>
  </si>
  <si>
    <t xml:space="preserve">Directorate of Government Examination Telangana State </t>
  </si>
  <si>
    <t>Banasthali Vidyapith  Rajasthan#</t>
  </si>
  <si>
    <t>Bihar School Examinaiton Board Patna</t>
  </si>
  <si>
    <t>Bihar State Madrasa Education Board Patna</t>
  </si>
  <si>
    <t>Chhattisgarh Madarsa Board Raipur</t>
  </si>
  <si>
    <t>Chhatisgarh Sanskriti Vidya Mandalam Raipur</t>
  </si>
  <si>
    <t>Goa Board of Secondary and Higher Secondary Education</t>
  </si>
  <si>
    <t>Gujarat Secondary and Higher Secondary Education Board</t>
  </si>
  <si>
    <t>Himachal Pradesh Board of School Education</t>
  </si>
  <si>
    <t>Jammu and Kashmir State Board of School Education</t>
  </si>
  <si>
    <t>Jharkhand Academic Council Ranchi</t>
  </si>
  <si>
    <t>Maharashtra State Board of Secondary and Higher Secondary Education</t>
  </si>
  <si>
    <t xml:space="preserve">Board of Secondary Education Madhya Pradesh </t>
  </si>
  <si>
    <t>Board of Secondary Education Manipur</t>
  </si>
  <si>
    <t>Board of Secondary Education Odisha</t>
  </si>
  <si>
    <t>Board of Secondary Education Rajasthan</t>
  </si>
  <si>
    <t>State Board of School Educaiton Tamil Nadu</t>
  </si>
  <si>
    <t>Madhyamik Shiksha Parishad Uttar Pradesh</t>
  </si>
  <si>
    <t>State Madrassa Education Board Assam</t>
  </si>
  <si>
    <t>Aligarh Muslim University Board of Secondary and Sr. Secondary Education</t>
  </si>
  <si>
    <t>Maharshi Patanjali Sanskrit Sansthan Bhopal Madhya Pradesh</t>
  </si>
  <si>
    <t>Rashtriya Sanskrit Sansthan New delhi</t>
  </si>
  <si>
    <t>Uttar Pradesh Dayalbag Education Institute</t>
  </si>
  <si>
    <t>Uttar Pradesh Board of Secondary Sanskrit Education</t>
  </si>
  <si>
    <t>Telangana Open School Society</t>
  </si>
  <si>
    <t>Madhya Pradesh State Open School Education Board</t>
  </si>
  <si>
    <t>Table 15 - SECONDARY EXAMINATION RESULTS DURING 2010 - 2017 (CENTRAL/STATE BOARDS)</t>
  </si>
  <si>
    <t>Table 16 -SECONDARY EXAMINATION RESULTS DURING 2010 - 2017 (OPEN SCHOOL BOARDS)</t>
  </si>
  <si>
    <t>Table 17 - SECONDARY EXAMINATION RESULTS DURING 2010 - 2017 (ALL BOARDS)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</si>
</sst>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0.0"/>
  </numFmts>
  <fonts count="36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mbria"/>
      <family val="1"/>
    </font>
    <font>
      <sz val="11"/>
      <name val="Cambria"/>
      <family val="1"/>
    </font>
    <font>
      <sz val="11"/>
      <color rgb="FFFF0000"/>
      <name val="Cambria"/>
      <family val="1"/>
    </font>
    <font>
      <b/>
      <sz val="11"/>
      <color theme="1"/>
      <name val="Cambria"/>
      <family val="1"/>
    </font>
    <font>
      <sz val="11"/>
      <color indexed="8"/>
      <name val="Cambria"/>
      <family val="1"/>
    </font>
    <font>
      <b/>
      <sz val="14"/>
      <name val="Cambria"/>
      <family val="1"/>
    </font>
    <font>
      <b/>
      <sz val="12"/>
      <name val="Cambria"/>
      <family val="1"/>
    </font>
    <font>
      <i/>
      <sz val="9"/>
      <name val="Cambria"/>
      <family val="1"/>
    </font>
    <font>
      <sz val="11"/>
      <color theme="1"/>
      <name val="Calibri"/>
      <family val="2"/>
      <scheme val="minor"/>
    </font>
    <font>
      <b/>
      <sz val="11"/>
      <color indexed="8"/>
      <name val="Cambria"/>
      <family val="1"/>
    </font>
    <font>
      <i/>
      <sz val="9"/>
      <color indexed="8"/>
      <name val="Cambria"/>
      <family val="1"/>
    </font>
    <font>
      <b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i/>
      <sz val="9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4"/>
      <name val="Arial Narrow"/>
      <family val="2"/>
    </font>
    <font>
      <b/>
      <sz val="13"/>
      <name val="Cambria"/>
      <family val="1"/>
    </font>
    <font>
      <sz val="12"/>
      <name val="Cambria"/>
      <family val="1"/>
    </font>
    <font>
      <i/>
      <sz val="12"/>
      <name val="Cambria"/>
      <family val="1"/>
    </font>
    <font>
      <i/>
      <sz val="12"/>
      <color indexed="8"/>
      <name val="Cambria"/>
      <family val="1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i/>
      <sz val="10"/>
      <name val="Cambria"/>
      <family val="1"/>
    </font>
    <font>
      <sz val="11"/>
      <name val="Arial Narrow"/>
      <family val="2"/>
    </font>
    <font>
      <b/>
      <sz val="12"/>
      <color indexed="12"/>
      <name val="Arial Narrow"/>
      <family val="2"/>
    </font>
    <font>
      <sz val="10"/>
      <name val="Arial Narrow"/>
      <family val="2"/>
    </font>
    <font>
      <sz val="8"/>
      <name val="Cambria"/>
      <family val="1"/>
      <scheme val="major"/>
    </font>
    <font>
      <sz val="9"/>
      <name val="Cambria"/>
      <family val="1"/>
      <scheme val="major"/>
    </font>
    <font>
      <sz val="8"/>
      <name val="Cambria"/>
      <family val="1"/>
    </font>
    <font>
      <b/>
      <sz val="12"/>
      <color indexed="12"/>
      <name val="Cambria"/>
      <family val="1"/>
      <scheme val="major"/>
    </font>
    <font>
      <sz val="10"/>
      <name val="Cambria"/>
      <family val="1"/>
      <scheme val="maj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23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Fill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6" borderId="1" xfId="0" applyFont="1" applyFill="1" applyBorder="1" applyAlignment="1">
      <alignment wrapText="1"/>
    </xf>
    <xf numFmtId="0" fontId="0" fillId="6" borderId="1" xfId="0" applyFill="1" applyBorder="1"/>
    <xf numFmtId="9" fontId="2" fillId="5" borderId="1" xfId="0" applyNumberFormat="1" applyFont="1" applyFill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1" fillId="7" borderId="1" xfId="0" applyFont="1" applyFill="1" applyBorder="1"/>
    <xf numFmtId="0" fontId="2" fillId="4" borderId="1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0" fillId="8" borderId="1" xfId="0" applyFill="1" applyBorder="1"/>
    <xf numFmtId="0" fontId="2" fillId="9" borderId="1" xfId="0" applyFont="1" applyFill="1" applyBorder="1" applyAlignment="1">
      <alignment wrapText="1"/>
    </xf>
    <xf numFmtId="0" fontId="0" fillId="9" borderId="1" xfId="0" applyFill="1" applyBorder="1"/>
    <xf numFmtId="0" fontId="1" fillId="0" borderId="0" xfId="0" applyFont="1" applyFill="1"/>
    <xf numFmtId="0" fontId="4" fillId="11" borderId="5" xfId="0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0" fontId="5" fillId="11" borderId="1" xfId="0" applyFont="1" applyFill="1" applyBorder="1" applyAlignment="1">
      <alignment vertical="center" wrapText="1"/>
    </xf>
    <xf numFmtId="0" fontId="0" fillId="11" borderId="1" xfId="0" applyFill="1" applyBorder="1"/>
    <xf numFmtId="0" fontId="1" fillId="11" borderId="1" xfId="0" applyFont="1" applyFill="1" applyBorder="1"/>
    <xf numFmtId="0" fontId="5" fillId="11" borderId="1" xfId="0" applyFont="1" applyFill="1" applyBorder="1" applyAlignment="1" applyProtection="1">
      <alignment vertical="center"/>
      <protection locked="0"/>
    </xf>
    <xf numFmtId="0" fontId="5" fillId="11" borderId="1" xfId="0" applyFont="1" applyFill="1" applyBorder="1" applyAlignment="1" applyProtection="1">
      <alignment horizontal="right" vertical="center"/>
      <protection locked="0"/>
    </xf>
    <xf numFmtId="0" fontId="5" fillId="11" borderId="1" xfId="0" applyFont="1" applyFill="1" applyBorder="1" applyAlignment="1">
      <alignment vertical="center"/>
    </xf>
    <xf numFmtId="0" fontId="5" fillId="11" borderId="1" xfId="0" quotePrefix="1" applyFont="1" applyFill="1" applyBorder="1" applyAlignment="1" applyProtection="1">
      <alignment horizontal="right" vertical="center"/>
      <protection locked="0"/>
    </xf>
    <xf numFmtId="0" fontId="5" fillId="11" borderId="0" xfId="0" applyFont="1" applyFill="1" applyBorder="1" applyAlignment="1">
      <alignment vertical="center"/>
    </xf>
    <xf numFmtId="0" fontId="4" fillId="11" borderId="1" xfId="0" applyFont="1" applyFill="1" applyBorder="1" applyAlignment="1">
      <alignment vertical="center" wrapText="1"/>
    </xf>
    <xf numFmtId="1" fontId="5" fillId="11" borderId="1" xfId="0" quotePrefix="1" applyNumberFormat="1" applyFont="1" applyFill="1" applyBorder="1" applyAlignment="1">
      <alignment horizontal="right" vertical="center"/>
    </xf>
    <xf numFmtId="1" fontId="5" fillId="11" borderId="1" xfId="0" applyNumberFormat="1" applyFont="1" applyFill="1" applyBorder="1" applyAlignment="1">
      <alignment vertical="center"/>
    </xf>
    <xf numFmtId="1" fontId="5" fillId="11" borderId="1" xfId="0" applyNumberFormat="1" applyFont="1" applyFill="1" applyBorder="1" applyAlignment="1">
      <alignment horizontal="center" vertical="center"/>
    </xf>
    <xf numFmtId="0" fontId="5" fillId="11" borderId="1" xfId="0" quotePrefix="1" applyFont="1" applyFill="1" applyBorder="1" applyAlignment="1" applyProtection="1">
      <alignment vertical="center"/>
      <protection locked="0"/>
    </xf>
    <xf numFmtId="3" fontId="5" fillId="11" borderId="1" xfId="0" quotePrefix="1" applyNumberFormat="1" applyFont="1" applyFill="1" applyBorder="1" applyAlignment="1" applyProtection="1">
      <alignment horizontal="right" vertical="center"/>
      <protection locked="0"/>
    </xf>
    <xf numFmtId="0" fontId="5" fillId="11" borderId="1" xfId="0" quotePrefix="1" applyNumberFormat="1" applyFont="1" applyFill="1" applyBorder="1" applyAlignment="1" applyProtection="1">
      <alignment horizontal="right" vertical="center"/>
      <protection locked="0"/>
    </xf>
    <xf numFmtId="0" fontId="6" fillId="11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/>
    <xf numFmtId="0" fontId="0" fillId="0" borderId="1" xfId="0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left" vertical="center" wrapText="1"/>
    </xf>
    <xf numFmtId="14" fontId="0" fillId="0" borderId="1" xfId="0" applyNumberFormat="1" applyFill="1" applyBorder="1" applyAlignment="1">
      <alignment wrapText="1"/>
    </xf>
    <xf numFmtId="0" fontId="0" fillId="0" borderId="6" xfId="0" applyFill="1" applyBorder="1"/>
    <xf numFmtId="0" fontId="0" fillId="2" borderId="6" xfId="0" applyFill="1" applyBorder="1"/>
    <xf numFmtId="0" fontId="0" fillId="0" borderId="5" xfId="0" applyFill="1" applyBorder="1"/>
    <xf numFmtId="0" fontId="0" fillId="2" borderId="5" xfId="0" applyFill="1" applyBorder="1"/>
    <xf numFmtId="0" fontId="0" fillId="6" borderId="5" xfId="0" applyFill="1" applyBorder="1"/>
    <xf numFmtId="0" fontId="1" fillId="0" borderId="5" xfId="0" applyFont="1" applyFill="1" applyBorder="1"/>
    <xf numFmtId="0" fontId="0" fillId="11" borderId="5" xfId="0" applyFill="1" applyBorder="1"/>
    <xf numFmtId="0" fontId="5" fillId="11" borderId="1" xfId="0" applyFont="1" applyFill="1" applyBorder="1" applyAlignment="1">
      <alignment horizontal="center" vertical="center" wrapText="1"/>
    </xf>
    <xf numFmtId="14" fontId="5" fillId="11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7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/>
    <xf numFmtId="0" fontId="0" fillId="2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NumberFormat="1" applyBorder="1"/>
    <xf numFmtId="0" fontId="2" fillId="0" borderId="1" xfId="0" applyFont="1" applyBorder="1" applyAlignment="1">
      <alignment horizontal="center" vertical="center"/>
    </xf>
    <xf numFmtId="0" fontId="11" fillId="10" borderId="1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11" borderId="5" xfId="0" applyFont="1" applyFill="1" applyBorder="1" applyAlignment="1">
      <alignment vertical="center" wrapText="1"/>
    </xf>
    <xf numFmtId="14" fontId="5" fillId="11" borderId="5" xfId="0" applyNumberFormat="1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0" xfId="0" applyFont="1" applyFill="1" applyAlignment="1">
      <alignment horizontal="center" vertical="center" wrapText="1"/>
    </xf>
    <xf numFmtId="0" fontId="0" fillId="5" borderId="5" xfId="0" applyFill="1" applyBorder="1"/>
    <xf numFmtId="0" fontId="1" fillId="11" borderId="5" xfId="0" applyFont="1" applyFill="1" applyBorder="1"/>
    <xf numFmtId="0" fontId="5" fillId="11" borderId="5" xfId="0" applyFont="1" applyFill="1" applyBorder="1" applyAlignment="1" applyProtection="1">
      <alignment vertical="center"/>
      <protection locked="0"/>
    </xf>
    <xf numFmtId="0" fontId="5" fillId="11" borderId="5" xfId="0" applyFont="1" applyFill="1" applyBorder="1" applyAlignment="1" applyProtection="1">
      <alignment horizontal="right" vertical="center"/>
      <protection locked="0"/>
    </xf>
    <xf numFmtId="0" fontId="5" fillId="11" borderId="5" xfId="0" quotePrefix="1" applyNumberFormat="1" applyFont="1" applyFill="1" applyBorder="1" applyAlignment="1" applyProtection="1">
      <alignment horizontal="right" vertical="center"/>
      <protection locked="0"/>
    </xf>
    <xf numFmtId="0" fontId="5" fillId="11" borderId="5" xfId="0" quotePrefix="1" applyFont="1" applyFill="1" applyBorder="1" applyAlignment="1" applyProtection="1">
      <alignment horizontal="right" vertical="center"/>
      <protection locked="0"/>
    </xf>
    <xf numFmtId="0" fontId="5" fillId="11" borderId="6" xfId="0" applyFont="1" applyFill="1" applyBorder="1" applyAlignment="1">
      <alignment vertical="center"/>
    </xf>
    <xf numFmtId="0" fontId="0" fillId="3" borderId="5" xfId="0" applyFill="1" applyBorder="1"/>
    <xf numFmtId="0" fontId="0" fillId="11" borderId="1" xfId="0" applyNumberFormat="1" applyFill="1" applyBorder="1"/>
    <xf numFmtId="43" fontId="0" fillId="11" borderId="1" xfId="1" applyFont="1" applyFill="1" applyBorder="1"/>
    <xf numFmtId="0" fontId="18" fillId="0" borderId="1" xfId="0" applyFont="1" applyBorder="1" applyAlignment="1">
      <alignment horizontal="center"/>
    </xf>
    <xf numFmtId="0" fontId="19" fillId="11" borderId="1" xfId="0" applyFont="1" applyFill="1" applyBorder="1" applyAlignment="1" applyProtection="1">
      <alignment horizontal="right" vertical="center"/>
      <protection locked="0"/>
    </xf>
    <xf numFmtId="0" fontId="18" fillId="0" borderId="1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right" vertical="center"/>
    </xf>
    <xf numFmtId="0" fontId="18" fillId="11" borderId="1" xfId="0" applyFont="1" applyFill="1" applyBorder="1" applyAlignment="1">
      <alignment horizontal="right" vertical="center"/>
    </xf>
    <xf numFmtId="0" fontId="18" fillId="11" borderId="1" xfId="0" applyNumberFormat="1" applyFont="1" applyFill="1" applyBorder="1" applyAlignment="1">
      <alignment horizontal="right" vertical="center"/>
    </xf>
    <xf numFmtId="43" fontId="18" fillId="11" borderId="1" xfId="1" applyFont="1" applyFill="1" applyBorder="1" applyAlignment="1">
      <alignment horizontal="right" vertical="center"/>
    </xf>
    <xf numFmtId="0" fontId="19" fillId="11" borderId="1" xfId="0" applyFont="1" applyFill="1" applyBorder="1" applyAlignment="1">
      <alignment horizontal="right" vertical="center"/>
    </xf>
    <xf numFmtId="0" fontId="17" fillId="10" borderId="1" xfId="0" applyFont="1" applyFill="1" applyBorder="1" applyAlignment="1">
      <alignment horizontal="center" vertical="center" wrapText="1"/>
    </xf>
    <xf numFmtId="0" fontId="18" fillId="12" borderId="1" xfId="0" applyFont="1" applyFill="1" applyBorder="1" applyAlignment="1">
      <alignment horizontal="right" vertical="center"/>
    </xf>
    <xf numFmtId="0" fontId="18" fillId="12" borderId="1" xfId="0" applyNumberFormat="1" applyFont="1" applyFill="1" applyBorder="1" applyAlignment="1">
      <alignment horizontal="right" vertical="center"/>
    </xf>
    <xf numFmtId="0" fontId="0" fillId="12" borderId="1" xfId="0" applyNumberFormat="1" applyFill="1" applyBorder="1"/>
    <xf numFmtId="0" fontId="0" fillId="12" borderId="1" xfId="0" applyFill="1" applyBorder="1"/>
    <xf numFmtId="0" fontId="5" fillId="12" borderId="1" xfId="0" applyFont="1" applyFill="1" applyBorder="1" applyAlignment="1" applyProtection="1">
      <alignment horizontal="right" vertical="center"/>
      <protection locked="0"/>
    </xf>
    <xf numFmtId="0" fontId="5" fillId="12" borderId="1" xfId="0" applyFont="1" applyFill="1" applyBorder="1" applyAlignment="1">
      <alignment vertical="center"/>
    </xf>
    <xf numFmtId="43" fontId="0" fillId="12" borderId="1" xfId="1" applyFont="1" applyFill="1" applyBorder="1"/>
    <xf numFmtId="43" fontId="18" fillId="12" borderId="1" xfId="1" applyFont="1" applyFill="1" applyBorder="1" applyAlignment="1">
      <alignment horizontal="right" vertical="center"/>
    </xf>
    <xf numFmtId="0" fontId="19" fillId="12" borderId="1" xfId="0" applyFont="1" applyFill="1" applyBorder="1" applyAlignment="1" applyProtection="1">
      <alignment horizontal="right" vertical="center"/>
      <protection locked="0"/>
    </xf>
    <xf numFmtId="10" fontId="18" fillId="12" borderId="1" xfId="0" applyNumberFormat="1" applyFont="1" applyFill="1" applyBorder="1" applyAlignment="1">
      <alignment horizontal="right" vertical="center"/>
    </xf>
    <xf numFmtId="0" fontId="19" fillId="12" borderId="1" xfId="0" quotePrefix="1" applyFont="1" applyFill="1" applyBorder="1" applyAlignment="1" applyProtection="1">
      <alignment horizontal="right" vertical="center"/>
      <protection locked="0"/>
    </xf>
    <xf numFmtId="10" fontId="0" fillId="12" borderId="1" xfId="0" applyNumberFormat="1" applyFill="1" applyBorder="1"/>
    <xf numFmtId="0" fontId="11" fillId="13" borderId="1" xfId="0" applyFont="1" applyFill="1" applyBorder="1" applyAlignment="1">
      <alignment horizontal="center" vertical="center"/>
    </xf>
    <xf numFmtId="10" fontId="18" fillId="13" borderId="1" xfId="0" applyNumberFormat="1" applyFont="1" applyFill="1" applyBorder="1" applyAlignment="1">
      <alignment horizontal="right" vertical="center"/>
    </xf>
    <xf numFmtId="10" fontId="0" fillId="13" borderId="1" xfId="0" applyNumberFormat="1" applyFill="1" applyBorder="1"/>
    <xf numFmtId="0" fontId="18" fillId="0" borderId="1" xfId="0" applyFont="1" applyFill="1" applyBorder="1" applyAlignment="1">
      <alignment vertical="center" wrapText="1"/>
    </xf>
    <xf numFmtId="0" fontId="5" fillId="14" borderId="0" xfId="0" applyFont="1" applyFill="1" applyBorder="1" applyAlignment="1">
      <alignment vertical="center"/>
    </xf>
    <xf numFmtId="10" fontId="18" fillId="2" borderId="1" xfId="0" applyNumberFormat="1" applyFont="1" applyFill="1" applyBorder="1" applyAlignment="1">
      <alignment horizontal="right" vertical="center"/>
    </xf>
    <xf numFmtId="0" fontId="0" fillId="0" borderId="0" xfId="0" applyBorder="1"/>
    <xf numFmtId="0" fontId="18" fillId="0" borderId="0" xfId="0" applyFont="1" applyBorder="1" applyAlignment="1">
      <alignment wrapText="1"/>
    </xf>
    <xf numFmtId="0" fontId="5" fillId="14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8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1" fillId="1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11" fillId="10" borderId="5" xfId="0" applyFont="1" applyFill="1" applyBorder="1" applyAlignment="1">
      <alignment horizontal="center" vertical="center" wrapText="1"/>
    </xf>
    <xf numFmtId="164" fontId="22" fillId="0" borderId="0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wrapText="1"/>
    </xf>
    <xf numFmtId="0" fontId="2" fillId="15" borderId="1" xfId="0" applyFont="1" applyFill="1" applyBorder="1" applyAlignment="1">
      <alignment horizontal="center" vertical="top" wrapText="1"/>
    </xf>
    <xf numFmtId="0" fontId="2" fillId="15" borderId="1" xfId="0" applyFont="1" applyFill="1" applyBorder="1" applyAlignment="1">
      <alignment vertical="top" wrapText="1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/>
    <xf numFmtId="0" fontId="5" fillId="14" borderId="2" xfId="0" applyFont="1" applyFill="1" applyBorder="1" applyAlignment="1">
      <alignment vertical="center"/>
    </xf>
    <xf numFmtId="0" fontId="5" fillId="14" borderId="3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left" vertical="center"/>
    </xf>
    <xf numFmtId="43" fontId="18" fillId="2" borderId="1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10" fontId="0" fillId="2" borderId="1" xfId="0" applyNumberFormat="1" applyFill="1" applyBorder="1" applyAlignment="1">
      <alignment vertical="center"/>
    </xf>
    <xf numFmtId="43" fontId="0" fillId="2" borderId="1" xfId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0" borderId="0" xfId="0" applyAlignment="1">
      <alignment wrapText="1"/>
    </xf>
    <xf numFmtId="0" fontId="23" fillId="10" borderId="1" xfId="0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11" borderId="1" xfId="0" applyFont="1" applyFill="1" applyBorder="1" applyAlignment="1">
      <alignment vertical="center"/>
    </xf>
    <xf numFmtId="164" fontId="25" fillId="11" borderId="1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26" fillId="10" borderId="1" xfId="0" applyFont="1" applyFill="1" applyBorder="1" applyAlignment="1">
      <alignment vertical="center"/>
    </xf>
    <xf numFmtId="164" fontId="26" fillId="10" borderId="1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center" vertical="center" wrapText="1"/>
    </xf>
    <xf numFmtId="0" fontId="0" fillId="2" borderId="1" xfId="0" applyNumberFormat="1" applyFill="1" applyBorder="1"/>
    <xf numFmtId="0" fontId="25" fillId="0" borderId="1" xfId="0" applyFont="1" applyFill="1" applyBorder="1" applyAlignment="1">
      <alignment horizontal="left" vertical="center" wrapText="1"/>
    </xf>
    <xf numFmtId="2" fontId="18" fillId="11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right" vertical="center"/>
    </xf>
    <xf numFmtId="2" fontId="19" fillId="0" borderId="1" xfId="0" applyNumberFormat="1" applyFont="1" applyFill="1" applyBorder="1" applyAlignment="1">
      <alignment horizontal="right" vertical="center"/>
    </xf>
    <xf numFmtId="43" fontId="0" fillId="0" borderId="0" xfId="0" applyNumberFormat="1" applyBorder="1"/>
    <xf numFmtId="0" fontId="18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4" fillId="11" borderId="2" xfId="0" applyFont="1" applyFill="1" applyBorder="1" applyAlignment="1">
      <alignment horizontal="center" vertical="center"/>
    </xf>
    <xf numFmtId="0" fontId="4" fillId="11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4" fillId="10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horizontal="right" vertical="center"/>
    </xf>
    <xf numFmtId="0" fontId="4" fillId="14" borderId="1" xfId="0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3" fillId="10" borderId="1" xfId="0" applyFont="1" applyFill="1" applyBorder="1" applyAlignment="1">
      <alignment horizontal="center" vertical="center" wrapText="1"/>
    </xf>
    <xf numFmtId="0" fontId="26" fillId="10" borderId="2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center" vertical="center"/>
    </xf>
    <xf numFmtId="0" fontId="26" fillId="11" borderId="10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9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ishree/Downloads/X2010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tables%202011-15/tables%202011-15%20without%20formula/X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tables%202011-15/tables%202012-15%20with%20formula/X%202012-Datantry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ll%20tables%202011-15/tables%202012-15%20with%20formula/X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OpenBoard"/>
      <sheetName val="TS"/>
      <sheetName val="Pass%TS"/>
      <sheetName val="Chart"/>
    </sheetNames>
    <sheetDataSet>
      <sheetData sheetId="0">
        <row r="44">
          <cell r="AG44">
            <v>9374906</v>
          </cell>
          <cell r="AH44">
            <v>7351211</v>
          </cell>
          <cell r="AI44">
            <v>16726117</v>
          </cell>
          <cell r="AP44">
            <v>6862354</v>
          </cell>
          <cell r="AQ44">
            <v>5687118</v>
          </cell>
          <cell r="AR44">
            <v>12549472</v>
          </cell>
          <cell r="BZ44">
            <v>1517853</v>
          </cell>
          <cell r="CA44">
            <v>1169643</v>
          </cell>
          <cell r="CB44">
            <v>2687496</v>
          </cell>
          <cell r="CI44">
            <v>1020344</v>
          </cell>
          <cell r="CJ44">
            <v>834309</v>
          </cell>
          <cell r="CK44">
            <v>1854653</v>
          </cell>
          <cell r="DS44">
            <v>613490</v>
          </cell>
          <cell r="DT44">
            <v>476366</v>
          </cell>
          <cell r="DU44">
            <v>1089856</v>
          </cell>
          <cell r="EB44">
            <v>382583</v>
          </cell>
          <cell r="EC44">
            <v>293139</v>
          </cell>
          <cell r="ED44">
            <v>675722</v>
          </cell>
        </row>
      </sheetData>
      <sheetData sheetId="1">
        <row r="14">
          <cell r="C14">
            <v>309135</v>
          </cell>
          <cell r="D14">
            <v>214714</v>
          </cell>
          <cell r="E14">
            <v>523849</v>
          </cell>
          <cell r="F14">
            <v>166883</v>
          </cell>
          <cell r="G14">
            <v>106029</v>
          </cell>
          <cell r="H14">
            <v>272912</v>
          </cell>
          <cell r="I14">
            <v>44666</v>
          </cell>
          <cell r="J14">
            <v>27770</v>
          </cell>
          <cell r="K14">
            <v>72436</v>
          </cell>
          <cell r="L14">
            <v>23557</v>
          </cell>
          <cell r="M14">
            <v>13670</v>
          </cell>
          <cell r="N14">
            <v>37227</v>
          </cell>
          <cell r="O14">
            <v>29962</v>
          </cell>
          <cell r="P14">
            <v>25670</v>
          </cell>
          <cell r="Q14">
            <v>55632</v>
          </cell>
          <cell r="R14">
            <v>14045</v>
          </cell>
          <cell r="S14">
            <v>12019</v>
          </cell>
          <cell r="T14">
            <v>26064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OpenBoard"/>
      <sheetName val="TS"/>
      <sheetName val="Pass%TS"/>
      <sheetName val="Sheet1"/>
    </sheetNames>
    <sheetDataSet>
      <sheetData sheetId="0">
        <row r="44">
          <cell r="AG44">
            <v>9799667</v>
          </cell>
          <cell r="AH44">
            <v>7818871</v>
          </cell>
          <cell r="AI44">
            <v>17623309</v>
          </cell>
          <cell r="AP44">
            <v>7183560</v>
          </cell>
          <cell r="AQ44">
            <v>6013853</v>
          </cell>
          <cell r="AR44">
            <v>13199625</v>
          </cell>
          <cell r="BZ44">
            <v>1687903</v>
          </cell>
          <cell r="CA44">
            <v>1379568</v>
          </cell>
          <cell r="CB44">
            <v>3067471</v>
          </cell>
          <cell r="CI44">
            <v>1150634</v>
          </cell>
          <cell r="CJ44">
            <v>977953</v>
          </cell>
          <cell r="CK44">
            <v>2128587</v>
          </cell>
          <cell r="DS44">
            <v>661275</v>
          </cell>
          <cell r="DT44">
            <v>531300</v>
          </cell>
          <cell r="DU44">
            <v>1192575</v>
          </cell>
          <cell r="EB44">
            <v>415430</v>
          </cell>
          <cell r="EC44">
            <v>332993</v>
          </cell>
          <cell r="ED44">
            <v>748423</v>
          </cell>
        </row>
      </sheetData>
      <sheetData sheetId="1">
        <row r="14">
          <cell r="C14">
            <v>318896</v>
          </cell>
          <cell r="D14">
            <v>219066</v>
          </cell>
          <cell r="E14">
            <v>537962</v>
          </cell>
          <cell r="F14">
            <v>187686</v>
          </cell>
          <cell r="G14">
            <v>117295</v>
          </cell>
          <cell r="H14">
            <v>304981</v>
          </cell>
          <cell r="I14">
            <v>54250</v>
          </cell>
          <cell r="J14">
            <v>33662</v>
          </cell>
          <cell r="K14">
            <v>87912</v>
          </cell>
          <cell r="L14">
            <v>30472</v>
          </cell>
          <cell r="M14">
            <v>18269</v>
          </cell>
          <cell r="N14">
            <v>48741</v>
          </cell>
          <cell r="O14">
            <v>36915</v>
          </cell>
          <cell r="P14">
            <v>31149</v>
          </cell>
          <cell r="Q14">
            <v>68064</v>
          </cell>
          <cell r="R14">
            <v>22923</v>
          </cell>
          <cell r="S14">
            <v>16365</v>
          </cell>
          <cell r="T14">
            <v>39288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OpenBoard"/>
      <sheetName val="ts board"/>
      <sheetName val="TS"/>
      <sheetName val="Pass%TS"/>
      <sheetName val="Chart"/>
      <sheetName val="State-wise"/>
      <sheetName val="Sheet1"/>
    </sheetNames>
    <sheetDataSet>
      <sheetData sheetId="0">
        <row r="44">
          <cell r="AG44">
            <v>10042685</v>
          </cell>
        </row>
      </sheetData>
      <sheetData sheetId="1">
        <row r="14">
          <cell r="C14">
            <v>347228</v>
          </cell>
          <cell r="D14">
            <v>200891</v>
          </cell>
          <cell r="E14">
            <v>548119</v>
          </cell>
          <cell r="F14">
            <v>217754</v>
          </cell>
          <cell r="G14">
            <v>128039</v>
          </cell>
          <cell r="H14">
            <v>345793</v>
          </cell>
          <cell r="I14">
            <v>56716</v>
          </cell>
          <cell r="J14">
            <v>29791</v>
          </cell>
          <cell r="K14">
            <v>86507</v>
          </cell>
          <cell r="L14">
            <v>35086</v>
          </cell>
          <cell r="M14">
            <v>18274</v>
          </cell>
          <cell r="N14">
            <v>53360</v>
          </cell>
          <cell r="O14">
            <v>39167</v>
          </cell>
          <cell r="P14">
            <v>28097</v>
          </cell>
          <cell r="Q14">
            <v>67264</v>
          </cell>
          <cell r="R14">
            <v>21215</v>
          </cell>
          <cell r="S14">
            <v>17900</v>
          </cell>
          <cell r="T14">
            <v>39115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oard"/>
      <sheetName val="OpenBoard"/>
      <sheetName val="Sheet2"/>
      <sheetName val="TS"/>
      <sheetName val="Pass%TS"/>
      <sheetName val="Chart"/>
      <sheetName val="STATE"/>
      <sheetName val="State-wise"/>
      <sheetName val="Sheet1"/>
    </sheetNames>
    <sheetDataSet>
      <sheetData sheetId="0">
        <row r="45">
          <cell r="AG45">
            <v>10902439</v>
          </cell>
        </row>
      </sheetData>
      <sheetData sheetId="1">
        <row r="14">
          <cell r="C14">
            <v>397611</v>
          </cell>
          <cell r="D14">
            <v>212752</v>
          </cell>
          <cell r="E14">
            <v>610363</v>
          </cell>
          <cell r="F14">
            <v>220126</v>
          </cell>
          <cell r="G14">
            <v>128848</v>
          </cell>
          <cell r="H14">
            <v>348974</v>
          </cell>
          <cell r="I14">
            <v>60124</v>
          </cell>
          <cell r="J14">
            <v>29784</v>
          </cell>
          <cell r="K14">
            <v>89908</v>
          </cell>
          <cell r="L14">
            <v>33032</v>
          </cell>
          <cell r="M14">
            <v>16829</v>
          </cell>
          <cell r="N14">
            <v>49861</v>
          </cell>
          <cell r="O14">
            <v>41501</v>
          </cell>
          <cell r="P14">
            <v>34982</v>
          </cell>
          <cell r="Q14">
            <v>76483</v>
          </cell>
          <cell r="R14">
            <v>22331</v>
          </cell>
          <cell r="S14">
            <v>19759</v>
          </cell>
          <cell r="T14">
            <v>42090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ishree" refreshedDate="43348.458288194444" createdVersion="3" refreshedVersion="3" minRefreshableVersion="3" recordCount="48">
  <cacheSource type="worksheet">
    <worksheetSource ref="A2:EK50" sheet="Class-X Boardwise"/>
  </cacheSource>
  <cacheFields count="141">
    <cacheField name="Sr No." numFmtId="0">
      <sharedItems containsString="0" containsBlank="1" containsNumber="1" containsInteger="1" minValue="1" maxValue="44" count="45">
        <n v="1"/>
        <n v="2"/>
        <n v="3"/>
        <n v="4"/>
        <n v="5"/>
        <n v="6"/>
        <n v="7"/>
        <n v="8"/>
        <n v="9"/>
        <n v="10"/>
        <n v="11"/>
        <m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</sharedItems>
    </cacheField>
    <cacheField name="Board Name" numFmtId="0">
      <sharedItems containsBlank="1" count="45">
        <s v="UP Madhyamik Shiksha Parishad"/>
        <s v="New Delhi Rashtriya Sanskrit Sansthan"/>
        <s v="Banasthali Vidyapith , Rajasthan"/>
        <s v="Bihar School Education Board"/>
        <s v="Chhattisgarh Board of Secondary Education"/>
        <s v="Chhatisgarh Sanskriti Vidya Mandalam"/>
        <s v="Goa Board of Secondary &amp; Higher Secondary Education"/>
        <s v="Gujarat Secondary &amp; Higher Secondary Education Board"/>
        <s v="Board of School Education Haryana"/>
        <s v="H.P. Board of School Education"/>
        <s v="Madhya Pradesh Maharshi Patanjali Sanskrit Sansthan"/>
        <s v="Madhya Pradesh Board of Secondary Education "/>
        <s v="Board of Secondary Education, Odisha"/>
        <s v="Punjab School Education Board"/>
        <s v="U.P. Dayalbag Education Institute"/>
        <s v="Uttarakhand Sanskriti Shiksha   Parishad"/>
        <s v="Uttarakhand Board of School Education"/>
        <s v="State Madrassa Education Board, Assam"/>
        <s v="Assam Sanskrit Board"/>
        <s v="Central Board of Secondary Education, New Delhi"/>
        <s v="Nagaland Board of School Education"/>
        <s v="Aligarh Muslim University Board of Secondary &amp; Sr.Secondary Education"/>
        <s v="Director of Government Examination Telangana"/>
        <s v="Chhattisgarh Madarsa Board"/>
        <s v="Jharkhand Academic Council, Ranchi"/>
        <s v="J.K State Board of School Education"/>
        <s v="Council for the Indian School Certificate Examinations,                     New Delhi"/>
        <s v="Tripura Board of Secondary Education"/>
        <s v="West Bengal Board of Secondary Education"/>
        <s v="Meghalaya Board of School Education"/>
        <s v="Andhra Pradesh, Board of Secondary Education "/>
        <s v="Maharashtra State Board of Secondary Education"/>
        <s v="Kerala Board of Public Examination (Secondary Wing)"/>
        <s v="West Bengal Board of Madrasah Education "/>
        <s v="Karnataka, Secondary Education Examination Board"/>
        <s v="Bihar State Madrasa Education Board, Vidyapati Marg, Patna"/>
        <s v=" Board of Secondary Education, Rajasthan"/>
        <s v="Assam Board of Secondary Education  "/>
        <s v="Board of Secondary Education, Manipur"/>
        <s v="Mizoram Board of School Education"/>
        <s v="Tamilnadu board of Secondary Education"/>
        <s v="Bihar Sanskrit Board of Education"/>
        <s v="Maharshi Patanjali Sanskrit Sansthan,Bhopal(Madhya Pradesh)"/>
        <s v="UP Madhyamik Sanskrit Shiksha Parishad"/>
        <m/>
      </sharedItems>
    </cacheField>
    <cacheField name="Name of Examination" numFmtId="0">
      <sharedItems containsBlank="1"/>
    </cacheField>
    <cacheField name="Commencement" numFmtId="0">
      <sharedItems containsDate="1" containsBlank="1" containsMixedTypes="1" minDate="2016-04-01T00:00:00" maxDate="2017-10-06T00:00:00"/>
    </cacheField>
    <cacheField name="Completion" numFmtId="0">
      <sharedItems containsDate="1" containsBlank="1" containsMixedTypes="1" minDate="2017-01-04T00:00:00" maxDate="2017-10-13T00:00:00"/>
    </cacheField>
    <cacheField name="Commencement2" numFmtId="0">
      <sharedItems containsDate="1" containsBlank="1" containsMixedTypes="1" minDate="2017-02-06T00:00:00" maxDate="2017-08-11T00:00:00"/>
    </cacheField>
    <cacheField name="Completion2" numFmtId="0">
      <sharedItems containsDate="1" containsBlank="1" containsMixedTypes="1" minDate="2017-02-18T00:00:00" maxDate="2017-10-07T00:00:00"/>
    </cacheField>
    <cacheField name="Government" numFmtId="0">
      <sharedItems containsString="0" containsBlank="1" containsNumber="1" containsInteger="1" minValue="0" maxValue="13414"/>
    </cacheField>
    <cacheField name="Government Aided" numFmtId="0">
      <sharedItems containsBlank="1" containsMixedTypes="1" containsNumber="1" containsInteger="1" minValue="0" maxValue="21684"/>
    </cacheField>
    <cacheField name="Government Unaided" numFmtId="0">
      <sharedItems containsString="0" containsBlank="1" containsNumber="1" containsInteger="1" minValue="0" maxValue="17901"/>
    </cacheField>
    <cacheField name="Total" numFmtId="0">
      <sharedItems containsString="0" containsBlank="1" containsNumber="1" containsInteger="1" minValue="0" maxValue="26758"/>
    </cacheField>
    <cacheField name="Government2" numFmtId="0">
      <sharedItems containsString="0" containsBlank="1" containsNumber="1" containsInteger="1" minValue="0" maxValue="688078"/>
    </cacheField>
    <cacheField name="Government Aided2" numFmtId="0">
      <sharedItems containsString="0" containsBlank="1" containsNumber="1" containsInteger="1" minValue="0" maxValue="1755005"/>
    </cacheField>
    <cacheField name="Government Unaided2" numFmtId="0">
      <sharedItems containsString="0" containsBlank="1" containsNumber="1" containsInteger="1" minValue="0" maxValue="1936785"/>
    </cacheField>
    <cacheField name="Total2" numFmtId="0">
      <sharedItems containsString="0" containsBlank="1" containsNumber="1" containsInteger="1" minValue="0" maxValue="2858471"/>
    </cacheField>
    <cacheField name="Government3" numFmtId="0">
      <sharedItems containsString="0" containsBlank="1" containsNumber="1" containsInteger="1" minValue="0" maxValue="395078"/>
    </cacheField>
    <cacheField name="Government Aided3" numFmtId="0">
      <sharedItems containsString="0" containsBlank="1" containsNumber="1" containsInteger="1" minValue="0" maxValue="1537034"/>
    </cacheField>
    <cacheField name="Government Unaided3" numFmtId="0">
      <sharedItems containsString="0" containsBlank="1" containsNumber="1" containsInteger="1" minValue="0" maxValue="1625513"/>
    </cacheField>
    <cacheField name="Total3" numFmtId="0">
      <sharedItems containsString="0" containsBlank="1" containsNumber="1" containsInteger="1" minValue="0" maxValue="2327610"/>
    </cacheField>
    <cacheField name="Pass %" numFmtId="0">
      <sharedItems containsMixedTypes="1" containsNumber="1" minValue="0" maxValue="98.54"/>
    </cacheField>
    <cacheField name="100%" numFmtId="0">
      <sharedItems containsString="0" containsBlank="1" containsNumber="1" containsInteger="1" minValue="0" maxValue="11413"/>
    </cacheField>
    <cacheField name="100%-90%" numFmtId="0">
      <sharedItems containsString="0" containsBlank="1" containsNumber="1" containsInteger="1" minValue="0" maxValue="8188"/>
    </cacheField>
    <cacheField name="90%-80%" numFmtId="0">
      <sharedItems containsString="0" containsBlank="1" containsNumber="1" containsInteger="1" minValue="0" maxValue="6237"/>
    </cacheField>
    <cacheField name="80%-70%" numFmtId="0">
      <sharedItems containsString="0" containsBlank="1" containsNumber="1" containsInteger="1" minValue="0" maxValue="4518"/>
    </cacheField>
    <cacheField name="70%-60%" numFmtId="0">
      <sharedItems containsString="0" containsBlank="1" containsNumber="1" containsInteger="1" minValue="0" maxValue="3344"/>
    </cacheField>
    <cacheField name="60%-50%" numFmtId="0">
      <sharedItems containsString="0" containsBlank="1" containsNumber="1" containsInteger="1" minValue="0" maxValue="2163"/>
    </cacheField>
    <cacheField name="50%" numFmtId="0">
      <sharedItems containsString="0" containsBlank="1" containsNumber="1" containsInteger="1" minValue="0" maxValue="6419"/>
    </cacheField>
    <cacheField name="Total Differ" numFmtId="0">
      <sharedItems containsSemiMixedTypes="0" containsString="0" containsNumber="1" containsInteger="1" minValue="-12188" maxValue="305"/>
    </cacheField>
    <cacheField name="All Boys" numFmtId="0">
      <sharedItems containsSemiMixedTypes="0" containsString="0" containsNumber="1" containsInteger="1" minValue="0" maxValue="1520426"/>
    </cacheField>
    <cacheField name="All girls" numFmtId="0">
      <sharedItems containsSemiMixedTypes="0" containsString="0" containsNumber="1" containsInteger="1" minValue="0" maxValue="1338045"/>
    </cacheField>
    <cacheField name="All " numFmtId="0">
      <sharedItems containsSemiMixedTypes="0" containsString="0" containsNumber="1" containsInteger="1" minValue="0" maxValue="2858471"/>
    </cacheField>
    <cacheField name="SC Boys " numFmtId="0">
      <sharedItems containsSemiMixedTypes="0" containsString="0" containsNumber="1" containsInteger="1" minValue="0" maxValue="345966"/>
    </cacheField>
    <cacheField name="SC Girls" numFmtId="0">
      <sharedItems containsSemiMixedTypes="0" containsString="0" containsNumber="1" containsInteger="1" minValue="0" maxValue="301752"/>
    </cacheField>
    <cacheField name="SC all" numFmtId="0">
      <sharedItems containsSemiMixedTypes="0" containsString="0" containsNumber="1" containsInteger="1" minValue="0" maxValue="647718"/>
    </cacheField>
    <cacheField name="ST Boys " numFmtId="0">
      <sharedItems containsSemiMixedTypes="0" containsString="0" containsNumber="1" containsInteger="1" minValue="0" maxValue="83241"/>
    </cacheField>
    <cacheField name="ST girls" numFmtId="0">
      <sharedItems containsSemiMixedTypes="0" containsString="0" containsNumber="1" containsInteger="1" minValue="0" maxValue="67356"/>
    </cacheField>
    <cacheField name="ST All" numFmtId="0">
      <sharedItems containsSemiMixedTypes="0" containsString="0" containsNumber="1" containsInteger="1" minValue="0" maxValue="149543"/>
    </cacheField>
    <cacheField name="All Boys2" numFmtId="0">
      <sharedItems containsSemiMixedTypes="0" containsString="0" containsNumber="1" containsInteger="1" minValue="0" maxValue="1167948"/>
    </cacheField>
    <cacheField name="All girls2" numFmtId="0">
      <sharedItems containsSemiMixedTypes="0" containsString="0" containsNumber="1" containsInteger="1" minValue="0" maxValue="1159662"/>
    </cacheField>
    <cacheField name="All 2" numFmtId="0">
      <sharedItems containsSemiMixedTypes="0" containsString="0" containsNumber="1" containsInteger="1" minValue="0" maxValue="2327610"/>
    </cacheField>
    <cacheField name="SC Boys 2" numFmtId="0">
      <sharedItems containsSemiMixedTypes="0" containsString="0" containsNumber="1" containsInteger="1" minValue="0" maxValue="242066"/>
    </cacheField>
    <cacheField name="SC Girls2" numFmtId="0">
      <sharedItems containsSemiMixedTypes="0" containsString="0" containsNumber="1" containsInteger="1" minValue="0" maxValue="238925"/>
    </cacheField>
    <cacheField name="SC all2" numFmtId="0">
      <sharedItems containsSemiMixedTypes="0" containsString="0" containsNumber="1" containsInteger="1" minValue="0" maxValue="480991"/>
    </cacheField>
    <cacheField name="ST Boys 2" numFmtId="0">
      <sharedItems containsSemiMixedTypes="0" containsString="0" containsNumber="1" containsInteger="1" minValue="0" maxValue="63430"/>
    </cacheField>
    <cacheField name="ST girls2" numFmtId="0">
      <sharedItems containsSemiMixedTypes="0" containsString="0" containsNumber="1" containsInteger="1" minValue="0" maxValue="54168"/>
    </cacheField>
    <cacheField name="ST All2" numFmtId="0">
      <sharedItems containsSemiMixedTypes="0" containsString="0" containsNumber="1" containsInteger="1" minValue="0" maxValue="117598"/>
    </cacheField>
    <cacheField name="All Boys3" numFmtId="0">
      <sharedItems containsString="0" containsBlank="1" containsNumber="1" containsInteger="1" minValue="0" maxValue="66564"/>
    </cacheField>
    <cacheField name="All girls3" numFmtId="0">
      <sharedItems containsString="0" containsBlank="1" containsNumber="1" containsInteger="1" minValue="0" maxValue="61994"/>
    </cacheField>
    <cacheField name="All 3" numFmtId="0">
      <sharedItems containsSemiMixedTypes="0" containsString="0" containsNumber="1" containsInteger="1" minValue="0" maxValue="124631"/>
    </cacheField>
    <cacheField name="SC Boys 3" numFmtId="0">
      <sharedItems containsString="0" containsBlank="1" containsNumber="1" containsInteger="1" minValue="0" maxValue="14209"/>
    </cacheField>
    <cacheField name="SC Girls3" numFmtId="0">
      <sharedItems containsString="0" containsBlank="1" containsNumber="1" containsInteger="1" minValue="0" maxValue="10915"/>
    </cacheField>
    <cacheField name="SC all3" numFmtId="0">
      <sharedItems containsSemiMixedTypes="0" containsString="0" containsNumber="1" containsInteger="1" minValue="0" maxValue="25124"/>
    </cacheField>
    <cacheField name="ST Boys 3" numFmtId="0">
      <sharedItems containsString="0" containsBlank="1" containsNumber="1" containsInteger="1" minValue="0" maxValue="8174"/>
    </cacheField>
    <cacheField name="ST girls3" numFmtId="0">
      <sharedItems containsString="0" containsBlank="1" containsNumber="1" containsInteger="1" minValue="0" maxValue="9909"/>
    </cacheField>
    <cacheField name="ST All3" numFmtId="0">
      <sharedItems containsSemiMixedTypes="0" containsString="0" containsNumber="1" containsInteger="1" minValue="0" maxValue="18083"/>
    </cacheField>
    <cacheField name="All Boys4" numFmtId="0">
      <sharedItems containsString="0" containsBlank="1" containsNumber="1" containsInteger="1" minValue="0" maxValue="1168129"/>
    </cacheField>
    <cacheField name="All girls4" numFmtId="0">
      <sharedItems containsString="0" containsBlank="1" containsNumber="1" containsInteger="1" minValue="0" maxValue="1159726"/>
    </cacheField>
    <cacheField name="All 4" numFmtId="0">
      <sharedItems containsSemiMixedTypes="0" containsString="0" containsNumber="1" containsInteger="1" minValue="0" maxValue="2327855"/>
    </cacheField>
    <cacheField name="SC Boys 4" numFmtId="0">
      <sharedItems containsString="0" containsBlank="1" containsNumber="1" containsInteger="1" minValue="0" maxValue="242093"/>
    </cacheField>
    <cacheField name="SC Girls4" numFmtId="0">
      <sharedItems containsString="0" containsBlank="1" containsNumber="1" containsInteger="1" minValue="0" maxValue="238941"/>
    </cacheField>
    <cacheField name="SC all4" numFmtId="0">
      <sharedItems containsSemiMixedTypes="0" containsString="0" containsNumber="1" containsInteger="1" minValue="0" maxValue="481034"/>
    </cacheField>
    <cacheField name="ST Boys 4" numFmtId="0">
      <sharedItems containsString="0" containsBlank="1" containsNumber="1" containsInteger="1" minValue="0" maxValue="65083"/>
    </cacheField>
    <cacheField name="ST girls4" numFmtId="0">
      <sharedItems containsString="0" containsBlank="1" containsNumber="1" containsInteger="1" minValue="0" maxValue="55251"/>
    </cacheField>
    <cacheField name="ST All4" numFmtId="0">
      <sharedItems containsSemiMixedTypes="0" containsString="0" containsNumber="1" containsInteger="1" minValue="0" maxValue="120334"/>
    </cacheField>
    <cacheField name="All Boys5" numFmtId="0">
      <sharedItems containsMixedTypes="1" containsNumber="1" minValue="0" maxValue="100"/>
    </cacheField>
    <cacheField name="All girls5" numFmtId="0">
      <sharedItems containsMixedTypes="1" containsNumber="1" minValue="0" maxValue="99.14"/>
    </cacheField>
    <cacheField name="All 5" numFmtId="0">
      <sharedItems containsMixedTypes="1" containsNumber="1" minValue="0" maxValue="99.21"/>
    </cacheField>
    <cacheField name="SC Boys 5" numFmtId="0">
      <sharedItems containsMixedTypes="1" containsNumber="1" minValue="0" maxValue="100"/>
    </cacheField>
    <cacheField name="SC Girls5" numFmtId="0">
      <sharedItems containsMixedTypes="1" containsNumber="1" minValue="0" maxValue="100"/>
    </cacheField>
    <cacheField name="SC all5" numFmtId="0">
      <sharedItems containsMixedTypes="1" containsNumber="1" minValue="0" maxValue="100"/>
    </cacheField>
    <cacheField name="ST Boys 5" numFmtId="0">
      <sharedItems containsMixedTypes="1" containsNumber="1" minValue="0" maxValue="97.77"/>
    </cacheField>
    <cacheField name="ST girls5" numFmtId="0">
      <sharedItems containsMixedTypes="1" containsNumber="1" minValue="0" maxValue="100"/>
    </cacheField>
    <cacheField name="ST All5" numFmtId="0">
      <sharedItems containsMixedTypes="1" containsNumber="1" minValue="0" maxValue="100"/>
    </cacheField>
    <cacheField name="P_All Boys" numFmtId="0">
      <sharedItems containsString="0" containsBlank="1" containsNumber="1" containsInteger="1" minValue="0" maxValue="184192"/>
    </cacheField>
    <cacheField name="All girls6" numFmtId="0">
      <sharedItems containsString="0" containsBlank="1" containsNumber="1" containsInteger="1" minValue="0" maxValue="130125"/>
    </cacheField>
    <cacheField name="All 6" numFmtId="0">
      <sharedItems containsSemiMixedTypes="0" containsString="0" containsNumber="1" containsInteger="1" minValue="0" maxValue="314317"/>
    </cacheField>
    <cacheField name="SC Boys 6" numFmtId="0">
      <sharedItems containsSemiMixedTypes="0" containsString="0" containsNumber="1" containsInteger="1" minValue="0" maxValue="37649"/>
    </cacheField>
    <cacheField name="SC Girls6" numFmtId="0">
      <sharedItems containsSemiMixedTypes="0" containsString="0" containsNumber="1" containsInteger="1" minValue="0" maxValue="30511"/>
    </cacheField>
    <cacheField name="SC all6" numFmtId="0">
      <sharedItems containsSemiMixedTypes="0" containsString="0" containsNumber="1" containsInteger="1" minValue="0" maxValue="64192"/>
    </cacheField>
    <cacheField name="ST Boys 6" numFmtId="0">
      <sharedItems containsSemiMixedTypes="0" containsString="0" containsNumber="1" containsInteger="1" minValue="0" maxValue="41680"/>
    </cacheField>
    <cacheField name="ST girls6" numFmtId="0">
      <sharedItems containsSemiMixedTypes="0" containsString="0" containsNumber="1" containsInteger="1" minValue="0" maxValue="33256"/>
    </cacheField>
    <cacheField name="ST All6" numFmtId="0">
      <sharedItems containsSemiMixedTypes="0" containsString="0" containsNumber="1" containsInteger="1" minValue="0" maxValue="74936"/>
    </cacheField>
    <cacheField name="PP_All Boys" numFmtId="0">
      <sharedItems containsSemiMixedTypes="0" containsString="0" containsNumber="1" containsInteger="1" minValue="0" maxValue="86223"/>
    </cacheField>
    <cacheField name="All girls7" numFmtId="0">
      <sharedItems containsSemiMixedTypes="0" containsString="0" containsNumber="1" containsInteger="1" minValue="0" maxValue="28593"/>
    </cacheField>
    <cacheField name="All 7" numFmtId="0">
      <sharedItems containsSemiMixedTypes="0" containsString="0" containsNumber="1" containsInteger="1" minValue="0" maxValue="106632"/>
    </cacheField>
    <cacheField name="SC Boys 7" numFmtId="0">
      <sharedItems containsSemiMixedTypes="0" containsString="0" containsNumber="1" containsInteger="1" minValue="0" maxValue="12768"/>
    </cacheField>
    <cacheField name="SC Girls7" numFmtId="0">
      <sharedItems containsSemiMixedTypes="0" containsString="0" containsNumber="1" containsInteger="1" minValue="0" maxValue="5331"/>
    </cacheField>
    <cacheField name="SC all7" numFmtId="0">
      <sharedItems containsSemiMixedTypes="0" containsString="0" containsNumber="1" containsInteger="1" minValue="0" maxValue="15549"/>
    </cacheField>
    <cacheField name="ST Boys 7" numFmtId="0">
      <sharedItems containsSemiMixedTypes="0" containsString="0" containsNumber="1" containsInteger="1" minValue="0" maxValue="6094"/>
    </cacheField>
    <cacheField name="ST girls7" numFmtId="0">
      <sharedItems containsSemiMixedTypes="0" containsString="0" containsNumber="1" containsInteger="1" minValue="0" maxValue="6011"/>
    </cacheField>
    <cacheField name="ST All7" numFmtId="0">
      <sharedItems containsSemiMixedTypes="0" containsString="0" containsNumber="1" containsInteger="1" minValue="0" maxValue="12105"/>
    </cacheField>
    <cacheField name="PPS_All Boys" numFmtId="0">
      <sharedItems containsSemiMixedTypes="0" containsString="0" containsNumber="1" containsInteger="1" minValue="0" maxValue="19999"/>
    </cacheField>
    <cacheField name="All girls8" numFmtId="0">
      <sharedItems containsSemiMixedTypes="0" containsString="0" containsNumber="1" containsInteger="1" minValue="0" maxValue="17113"/>
    </cacheField>
    <cacheField name="All 8" numFmtId="0">
      <sharedItems containsSemiMixedTypes="0" containsString="0" containsNumber="1" containsInteger="1" minValue="0" maxValue="37112"/>
    </cacheField>
    <cacheField name="SC Boys 8" numFmtId="0">
      <sharedItems containsSemiMixedTypes="0" containsString="0" containsNumber="1" containsInteger="1" minValue="0" maxValue="3968"/>
    </cacheField>
    <cacheField name="SC Girls8" numFmtId="0">
      <sharedItems containsSemiMixedTypes="0" containsString="0" containsNumber="1" containsInteger="1" minValue="0" maxValue="3369"/>
    </cacheField>
    <cacheField name="SC all8" numFmtId="0">
      <sharedItems containsSemiMixedTypes="0" containsString="0" containsNumber="1" containsInteger="1" minValue="0" maxValue="7337"/>
    </cacheField>
    <cacheField name="ST Boys 8" numFmtId="0">
      <sharedItems containsSemiMixedTypes="0" containsString="0" containsNumber="1" containsInteger="1" minValue="0" maxValue="3975"/>
    </cacheField>
    <cacheField name="ST girls8" numFmtId="0">
      <sharedItems containsSemiMixedTypes="0" containsString="0" containsNumber="1" containsInteger="1" minValue="0" maxValue="3548"/>
    </cacheField>
    <cacheField name="ST All8" numFmtId="0">
      <sharedItems containsSemiMixedTypes="0" containsString="0" containsNumber="1" containsInteger="1" minValue="0" maxValue="7523"/>
    </cacheField>
    <cacheField name="All Boys6" numFmtId="0">
      <sharedItems containsSemiMixedTypes="0" containsString="0" containsNumber="1" containsInteger="1" minValue="0" maxValue="86248"/>
    </cacheField>
    <cacheField name="All girls9" numFmtId="0">
      <sharedItems containsSemiMixedTypes="0" containsString="0" containsNumber="1" containsInteger="1" minValue="0" maxValue="30267"/>
    </cacheField>
    <cacheField name="All 9" numFmtId="0">
      <sharedItems containsSemiMixedTypes="0" containsString="0" containsNumber="1" containsInteger="1" minValue="0" maxValue="106660"/>
    </cacheField>
    <cacheField name="SC Boys 9" numFmtId="0">
      <sharedItems containsSemiMixedTypes="0" containsString="0" containsNumber="1" containsInteger="1" minValue="0" maxValue="12773"/>
    </cacheField>
    <cacheField name="SC Girls9" numFmtId="0">
      <sharedItems containsSemiMixedTypes="0" containsString="0" containsNumber="1" containsInteger="1" minValue="0" maxValue="5855"/>
    </cacheField>
    <cacheField name="SC all9" numFmtId="0">
      <sharedItems containsSemiMixedTypes="0" containsString="0" containsNumber="1" containsInteger="1" minValue="0" maxValue="15555"/>
    </cacheField>
    <cacheField name="ST Boys 9" numFmtId="0">
      <sharedItems containsSemiMixedTypes="0" containsString="0" containsNumber="1" containsInteger="1" minValue="0" maxValue="7902"/>
    </cacheField>
    <cacheField name="ST girls9" numFmtId="0">
      <sharedItems containsSemiMixedTypes="0" containsString="0" containsNumber="1" containsInteger="1" minValue="0" maxValue="6387"/>
    </cacheField>
    <cacheField name="ST All9" numFmtId="0">
      <sharedItems containsSemiMixedTypes="0" containsString="0" containsNumber="1" containsInteger="1" minValue="0" maxValue="14289"/>
    </cacheField>
    <cacheField name="All Boys7" numFmtId="0">
      <sharedItems containsMixedTypes="1" containsNumber="1" minValue="0" maxValue="100"/>
    </cacheField>
    <cacheField name="All girls10" numFmtId="0">
      <sharedItems containsMixedTypes="1" containsNumber="1" minValue="0" maxValue="118.5"/>
    </cacheField>
    <cacheField name="All 10" numFmtId="0">
      <sharedItems containsMixedTypes="1" containsNumber="1" minValue="0" maxValue="118.5"/>
    </cacheField>
    <cacheField name="SC Boys 10" numFmtId="0">
      <sharedItems containsMixedTypes="1" containsNumber="1" minValue="0" maxValue="84.34"/>
    </cacheField>
    <cacheField name="SC Girls10" numFmtId="0">
      <sharedItems containsMixedTypes="1" containsNumber="1" minValue="0" maxValue="100"/>
    </cacheField>
    <cacheField name="SC all10" numFmtId="0">
      <sharedItems containsMixedTypes="1" containsNumber="1" minValue="0" maxValue="100"/>
    </cacheField>
    <cacheField name="ST Boys 10" numFmtId="0">
      <sharedItems containsMixedTypes="1" containsNumber="1" minValue="0" maxValue="100"/>
    </cacheField>
    <cacheField name="ST girls10" numFmtId="0">
      <sharedItems containsMixedTypes="1" containsNumber="1" minValue="0" maxValue="77.78"/>
    </cacheField>
    <cacheField name="ST All10" numFmtId="0">
      <sharedItems containsMixedTypes="1" containsNumber="1" minValue="0" maxValue="100"/>
    </cacheField>
    <cacheField name="pas All Boys" numFmtId="0">
      <sharedItems containsString="0" containsBlank="1" containsNumber="1" containsInteger="1" minValue="0" maxValue="823632" count="35">
        <n v="823632"/>
        <n v="249"/>
        <n v="16"/>
        <n v="0"/>
        <n v="23202"/>
        <n v="3978"/>
        <n v="110087"/>
        <n v="61969"/>
        <n v="27097"/>
        <m/>
        <n v="107790"/>
        <n v="91109"/>
        <n v="92147"/>
        <n v="93"/>
        <n v="145"/>
        <n v="12783"/>
        <n v="25995"/>
        <n v="722065"/>
        <n v="2770"/>
        <n v="853"/>
        <n v="65663"/>
        <n v="21416"/>
        <n v="83269"/>
        <n v="2325"/>
        <n v="27813"/>
        <n v="677"/>
        <n v="445593"/>
        <n v="1307"/>
        <n v="193561"/>
        <n v="3"/>
        <n v="176070"/>
        <n v="486"/>
        <n v="1885"/>
        <n v="348603"/>
        <n v="6530"/>
      </sharedItems>
    </cacheField>
    <cacheField name="Pas All girls" numFmtId="0">
      <sharedItems containsString="0" containsBlank="1" containsNumber="1" containsInteger="1" minValue="0" maxValue="887607" count="36">
        <n v="887607"/>
        <n v="165"/>
        <n v="189"/>
        <n v="0"/>
        <n v="25872"/>
        <n v="5501"/>
        <n v="95894"/>
        <n v="65106"/>
        <n v="29637"/>
        <m/>
        <n v="104394"/>
        <n v="99385"/>
        <n v="98190"/>
        <n v="94"/>
        <n v="13"/>
        <n v="18737"/>
        <n v="30514"/>
        <n v="512751"/>
        <n v="3525"/>
        <n v="733"/>
        <n v="3"/>
        <n v="59738"/>
        <n v="20451"/>
        <n v="71783"/>
        <n v="2155"/>
        <n v="20599"/>
        <n v="828"/>
        <n v="452596"/>
        <n v="1846"/>
        <n v="233022"/>
        <n v="1"/>
        <n v="134498"/>
        <n v="473"/>
        <n v="2233"/>
        <n v="406794"/>
        <n v="3080"/>
      </sharedItems>
    </cacheField>
    <cacheField name="All 11" numFmtId="0">
      <sharedItems containsSemiMixedTypes="0" containsString="0" containsNumber="1" containsInteger="1" minValue="0" maxValue="1711239" count="36">
        <n v="1711239"/>
        <n v="414"/>
        <n v="205"/>
        <n v="0"/>
        <n v="49074"/>
        <n v="9479"/>
        <n v="205981"/>
        <n v="127075"/>
        <n v="56734"/>
        <n v="212184"/>
        <n v="190494"/>
        <n v="190337"/>
        <n v="187"/>
        <n v="158"/>
        <n v="31520"/>
        <n v="56509"/>
        <n v="1234816"/>
        <n v="6295"/>
        <n v="1586"/>
        <n v="3"/>
        <n v="125401"/>
        <n v="41867"/>
        <n v="155052"/>
        <n v="4480"/>
        <n v="48412"/>
        <n v="1505"/>
        <n v="898189"/>
        <n v="72371"/>
        <n v="3153"/>
        <n v="426583"/>
        <n v="4"/>
        <n v="310568"/>
        <n v="959"/>
        <n v="4118"/>
        <n v="755397"/>
        <n v="9610"/>
      </sharedItems>
    </cacheField>
    <cacheField name="SC Boys 11" numFmtId="0">
      <sharedItems containsString="0" containsBlank="1" containsNumber="1" containsInteger="1" minValue="0" maxValue="154120" count="31">
        <n v="154120"/>
        <n v="16"/>
        <n v="1"/>
        <n v="0"/>
        <n v="3074"/>
        <n v="33"/>
        <n v="6300"/>
        <n v="10210"/>
        <n v="6430"/>
        <m/>
        <n v="15997"/>
        <n v="13736"/>
        <n v="26097"/>
        <n v="15"/>
        <n v="2194"/>
        <n v="1922"/>
        <n v="48276"/>
        <n v="43"/>
        <n v="10"/>
        <n v="6526"/>
        <n v="3732"/>
        <n v="510"/>
        <n v="4152"/>
        <n v="7"/>
        <n v="50994"/>
        <n v="30451"/>
        <n v="25724"/>
        <n v="20"/>
        <n v="5"/>
        <n v="69963"/>
        <n v="550"/>
      </sharedItems>
    </cacheField>
    <cacheField name="SC Girls11" numFmtId="0">
      <sharedItems containsString="0" containsBlank="1" containsNumber="1" containsInteger="1" minValue="0" maxValue="164020" count="32">
        <n v="164020"/>
        <n v="39"/>
        <n v="3"/>
        <n v="0"/>
        <n v="3154"/>
        <n v="59"/>
        <n v="5816"/>
        <n v="11276"/>
        <n v="7738"/>
        <m/>
        <n v="13136"/>
        <n v="14621"/>
        <n v="33745"/>
        <n v="12"/>
        <n v="3389"/>
        <n v="1726"/>
        <n v="33982"/>
        <n v="27"/>
        <n v="7"/>
        <n v="4954"/>
        <n v="2965"/>
        <n v="456"/>
        <n v="2688"/>
        <n v="6"/>
        <n v="55163"/>
        <n v="11"/>
        <n v="34325"/>
        <n v="17687"/>
        <n v="38"/>
        <n v="8"/>
        <n v="89856"/>
        <n v="680"/>
      </sharedItems>
    </cacheField>
    <cacheField name="SC all11" numFmtId="0">
      <sharedItems containsSemiMixedTypes="0" containsString="0" containsNumber="1" containsInteger="1" minValue="0" maxValue="318140"/>
    </cacheField>
    <cacheField name="ST Boys 11" numFmtId="0">
      <sharedItems containsString="0" containsBlank="1" containsNumber="1" containsInteger="1" minValue="0" maxValue="27132" count="30">
        <n v="6079"/>
        <n v="4"/>
        <n v="0"/>
        <n v="4162"/>
        <n v="357"/>
        <n v="7337"/>
        <n v="26"/>
        <n v="1572"/>
        <m/>
        <n v="9372"/>
        <n v="12231"/>
        <n v="18"/>
        <n v="9"/>
        <n v="454"/>
        <n v="3797"/>
        <n v="18426"/>
        <n v="2357"/>
        <n v="11880"/>
        <n v="2150"/>
        <n v="128"/>
        <n v="253"/>
        <n v="528"/>
        <n v="27132"/>
        <n v="2"/>
        <n v="11362"/>
        <n v="13960"/>
        <n v="85"/>
        <n v="1850"/>
        <n v="2751"/>
        <n v="3"/>
      </sharedItems>
    </cacheField>
    <cacheField name="ST girls11" numFmtId="0">
      <sharedItems containsString="0" containsBlank="1" containsNumber="1" containsInteger="1" minValue="0" maxValue="26310" count="29">
        <n v="5450"/>
        <n v="5"/>
        <n v="3"/>
        <n v="0"/>
        <n v="4396"/>
        <n v="524"/>
        <n v="8507"/>
        <n v="25"/>
        <n v="1731"/>
        <m/>
        <n v="8340"/>
        <n v="15998"/>
        <n v="17"/>
        <n v="13"/>
        <n v="632"/>
        <n v="3250"/>
        <n v="15088"/>
        <n v="3127"/>
        <n v="11120"/>
        <n v="2173"/>
        <n v="104"/>
        <n v="180"/>
        <n v="683"/>
        <n v="26310"/>
        <n v="13302"/>
        <n v="9206"/>
        <n v="81"/>
        <n v="2209"/>
        <n v="3029"/>
      </sharedItems>
    </cacheField>
    <cacheField name="ST All11" numFmtId="0">
      <sharedItems containsSemiMixedTypes="0" containsString="0" containsNumber="1" containsInteger="1" minValue="0" maxValue="53442"/>
    </cacheField>
    <cacheField name="All Boys8" numFmtId="0">
      <sharedItems containsString="0" containsBlank="1" containsNumber="1" containsInteger="1" minValue="0" maxValue="430745"/>
    </cacheField>
    <cacheField name="All girls11" numFmtId="0">
      <sharedItems containsString="0" containsBlank="1" containsNumber="1" containsInteger="1" minValue="0" maxValue="319223"/>
    </cacheField>
    <cacheField name="All 12" numFmtId="0">
      <sharedItems containsSemiMixedTypes="0" containsString="0" containsNumber="1" containsInteger="1" minValue="0" maxValue="748278"/>
    </cacheField>
    <cacheField name="SC Boys 12" numFmtId="0">
      <sharedItems containsString="0" containsBlank="1" containsNumber="1" containsInteger="1" minValue="0" maxValue="100746"/>
    </cacheField>
    <cacheField name="SC Girls12" numFmtId="0">
      <sharedItems containsString="0" containsBlank="1" containsNumber="1" containsInteger="1" minValue="0" maxValue="77703"/>
    </cacheField>
    <cacheField name="SC all12" numFmtId="0">
      <sharedItems containsSemiMixedTypes="0" containsString="0" containsNumber="1" containsInteger="1" minValue="0" maxValue="178449"/>
    </cacheField>
    <cacheField name="ST Boys 12" numFmtId="0">
      <sharedItems containsString="0" containsBlank="1" containsNumber="1" containsInteger="1" minValue="0" maxValue="63129"/>
    </cacheField>
    <cacheField name="ST girls12" numFmtId="0">
      <sharedItems containsString="0" containsBlank="1" containsNumber="1" containsInteger="1" minValue="0" maxValue="57447"/>
    </cacheField>
    <cacheField name="ST All12" numFmtId="0">
      <sharedItems containsSemiMixedTypes="0" containsString="0" containsNumber="1" containsInteger="1" minValue="0" maxValue="120576"/>
    </cacheField>
    <cacheField name="Appeared" numFmtId="0">
      <sharedItems containsSemiMixedTypes="0" containsString="0" containsNumber="1" containsInteger="1" minValue="-1344682" maxValue="10832"/>
    </cacheField>
    <cacheField name="Passed" numFmtId="0">
      <sharedItems containsSemiMixedTypes="0" containsString="0" containsNumber="1" containsInteger="1" minValue="-874984" maxValue="283725"/>
    </cacheField>
    <cacheField name="All" numFmtId="0">
      <sharedItems containsSemiMixedTypes="0" containsString="0" containsNumber="1" containsInteger="1" minValue="-1573213" maxValue="926711"/>
    </cacheField>
    <cacheField name="SC" numFmtId="0">
      <sharedItems containsSemiMixedTypes="0" containsString="0" containsNumber="1" containsInteger="1" minValue="-219058" maxValue="218762"/>
    </cacheField>
    <cacheField name="ST" numFmtId="0">
      <sharedItems containsSemiMixedTypes="0" containsString="0" containsNumber="1" containsInteger="1" minValue="-54931" maxValue="410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8">
  <r>
    <x v="0"/>
    <x v="0"/>
    <s v="Purva Madhyma"/>
    <d v="2017-04-01T00:00:00"/>
    <d v="2017-03-16T00:00:00"/>
    <d v="2017-07-31T00:00:00"/>
    <d v="2017-07-31T00:00:00"/>
    <n v="1910"/>
    <n v="4531"/>
    <n v="17901"/>
    <n v="24342"/>
    <n v="116274"/>
    <n v="805412"/>
    <n v="1936785"/>
    <n v="2858471"/>
    <n v="85435"/>
    <n v="616662"/>
    <n v="1625513"/>
    <n v="2327610"/>
    <n v="81.430000000000007"/>
    <n v="1911"/>
    <n v="7053"/>
    <n v="5598"/>
    <n v="4013"/>
    <n v="2685"/>
    <n v="1551"/>
    <n v="1531"/>
    <n v="0"/>
    <n v="1520426"/>
    <n v="1338045"/>
    <n v="2858471"/>
    <n v="345966"/>
    <n v="301752"/>
    <n v="647718"/>
    <n v="11391"/>
    <n v="9445"/>
    <n v="20836"/>
    <n v="1167948"/>
    <n v="1159662"/>
    <n v="2327610"/>
    <n v="242066"/>
    <n v="238925"/>
    <n v="480991"/>
    <n v="8118"/>
    <n v="7552"/>
    <n v="15670"/>
    <n v="181"/>
    <n v="64"/>
    <n v="245"/>
    <n v="27"/>
    <n v="16"/>
    <n v="43"/>
    <n v="1"/>
    <n v="1"/>
    <n v="2"/>
    <n v="1168129"/>
    <n v="1159726"/>
    <n v="2327855"/>
    <n v="242093"/>
    <n v="238941"/>
    <n v="481034"/>
    <n v="8119"/>
    <n v="7553"/>
    <n v="15672"/>
    <n v="76.83"/>
    <n v="86.67"/>
    <n v="81.44"/>
    <n v="69.98"/>
    <n v="79.180000000000007"/>
    <n v="74.27"/>
    <n v="71.28"/>
    <n v="79.97"/>
    <n v="75.22"/>
    <n v="113777"/>
    <n v="26244"/>
    <n v="140021"/>
    <n v="20183"/>
    <n v="4238"/>
    <n v="24421"/>
    <n v="1207"/>
    <n v="259"/>
    <n v="1466"/>
    <n v="86223"/>
    <n v="20409"/>
    <n v="106632"/>
    <n v="12768"/>
    <n v="2781"/>
    <n v="15549"/>
    <n v="808"/>
    <n v="177"/>
    <n v="985"/>
    <n v="25"/>
    <n v="3"/>
    <n v="28"/>
    <n v="5"/>
    <n v="1"/>
    <n v="6"/>
    <n v="6"/>
    <n v="1"/>
    <n v="7"/>
    <n v="86248"/>
    <n v="20412"/>
    <n v="106660"/>
    <n v="12773"/>
    <n v="2782"/>
    <n v="15555"/>
    <n v="809"/>
    <n v="177"/>
    <n v="986"/>
    <n v="75.8"/>
    <n v="77.78"/>
    <n v="76.17"/>
    <n v="63.29"/>
    <n v="65.64"/>
    <n v="63.7"/>
    <n v="67.03"/>
    <n v="68.34"/>
    <n v="67.260000000000005"/>
    <x v="0"/>
    <x v="0"/>
    <x v="0"/>
    <x v="0"/>
    <x v="0"/>
    <n v="318140"/>
    <x v="0"/>
    <x v="0"/>
    <n v="11529"/>
    <n v="430745"/>
    <n v="292531"/>
    <n v="723276"/>
    <n v="100746"/>
    <n v="77703"/>
    <n v="178449"/>
    <n v="2849"/>
    <n v="2280"/>
    <n v="5129"/>
    <n v="-140021"/>
    <n v="-106905"/>
    <n v="0"/>
    <n v="0"/>
    <n v="0"/>
  </r>
  <r>
    <x v="1"/>
    <x v="1"/>
    <s v="Annual"/>
    <d v="2017-03-24T00:00:00"/>
    <d v="2017-03-31T00:00:00"/>
    <s v="N.A"/>
    <s v="N.A"/>
    <n v="0"/>
    <n v="0"/>
    <n v="36"/>
    <n v="36"/>
    <n v="0"/>
    <n v="0"/>
    <n v="830"/>
    <n v="830"/>
    <n v="0"/>
    <n v="0"/>
    <n v="782"/>
    <n v="782"/>
    <n v="94.22"/>
    <n v="24"/>
    <n v="6"/>
    <n v="5"/>
    <n v="0"/>
    <n v="1"/>
    <n v="0"/>
    <n v="0"/>
    <n v="0"/>
    <n v="546"/>
    <n v="284"/>
    <n v="830"/>
    <n v="69"/>
    <n v="83"/>
    <n v="152"/>
    <n v="7"/>
    <n v="10"/>
    <n v="17"/>
    <n v="518"/>
    <n v="264"/>
    <n v="782"/>
    <n v="60"/>
    <n v="77"/>
    <n v="137"/>
    <n v="5"/>
    <n v="9"/>
    <n v="14"/>
    <n v="0"/>
    <n v="0"/>
    <n v="0"/>
    <n v="0"/>
    <n v="0"/>
    <n v="0"/>
    <n v="0"/>
    <n v="0"/>
    <n v="0"/>
    <n v="518"/>
    <n v="264"/>
    <n v="782"/>
    <n v="60"/>
    <n v="77"/>
    <n v="137"/>
    <n v="5"/>
    <n v="9"/>
    <n v="14"/>
    <n v="94.87"/>
    <n v="92.96"/>
    <n v="94.22"/>
    <n v="86.96"/>
    <n v="92.77"/>
    <n v="90.13"/>
    <n v="71.430000000000007"/>
    <n v="90"/>
    <n v="82.35"/>
    <m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1"/>
    <x v="1"/>
    <x v="1"/>
    <x v="1"/>
    <x v="1"/>
    <n v="55"/>
    <x v="1"/>
    <x v="1"/>
    <n v="9"/>
    <n v="269"/>
    <n v="99"/>
    <n v="368"/>
    <n v="44"/>
    <n v="38"/>
    <n v="82"/>
    <n v="1"/>
    <n v="4"/>
    <n v="5"/>
    <n v="0"/>
    <n v="0"/>
    <n v="0"/>
    <n v="0"/>
    <n v="0"/>
  </r>
  <r>
    <x v="2"/>
    <x v="2"/>
    <s v="Secondary School Certificate (Class - X)"/>
    <d v="2017-04-13T00:00:00"/>
    <d v="2017-05-01T00:00:00"/>
    <s v="N.A"/>
    <s v="N.A"/>
    <n v="0"/>
    <n v="0"/>
    <n v="0"/>
    <n v="0"/>
    <n v="0"/>
    <n v="0"/>
    <n v="0"/>
    <n v="0"/>
    <n v="0"/>
    <n v="0"/>
    <n v="0"/>
    <n v="0"/>
    <e v="#DIV/0!"/>
    <m/>
    <m/>
    <m/>
    <m/>
    <m/>
    <m/>
    <m/>
    <n v="0"/>
    <n v="22"/>
    <n v="232"/>
    <n v="254"/>
    <n v="1"/>
    <n v="4"/>
    <n v="5"/>
    <n v="0"/>
    <n v="9"/>
    <n v="9"/>
    <n v="22"/>
    <n v="230"/>
    <n v="252"/>
    <n v="1"/>
    <n v="4"/>
    <n v="5"/>
    <n v="0"/>
    <n v="9"/>
    <n v="9"/>
    <n v="0"/>
    <n v="0"/>
    <n v="0"/>
    <n v="0"/>
    <n v="0"/>
    <n v="0"/>
    <n v="0"/>
    <n v="0"/>
    <n v="0"/>
    <n v="22"/>
    <n v="230"/>
    <n v="252"/>
    <n v="1"/>
    <n v="4"/>
    <n v="5"/>
    <n v="0"/>
    <n v="9"/>
    <n v="9"/>
    <n v="100"/>
    <n v="99.14"/>
    <n v="99.21"/>
    <n v="100"/>
    <n v="100"/>
    <n v="100"/>
    <e v="#DIV/0!"/>
    <n v="100"/>
    <n v="100"/>
    <m/>
    <m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2"/>
    <x v="2"/>
    <x v="2"/>
    <x v="2"/>
    <x v="2"/>
    <n v="4"/>
    <x v="2"/>
    <x v="2"/>
    <n v="3"/>
    <n v="6"/>
    <n v="41"/>
    <n v="47"/>
    <n v="0"/>
    <n v="1"/>
    <n v="1"/>
    <n v="0"/>
    <n v="6"/>
    <n v="6"/>
    <n v="-254"/>
    <n v="-252"/>
    <n v="0"/>
    <n v="0"/>
    <n v="0"/>
  </r>
  <r>
    <x v="3"/>
    <x v="3"/>
    <s v="Secondary School Examination 2017 (Annual)"/>
    <d v="2017-03-01T00:00:00"/>
    <s v="N.A"/>
    <s v="N.A"/>
    <s v="N.A"/>
    <n v="0"/>
    <n v="0"/>
    <n v="0"/>
    <n v="0"/>
    <n v="0"/>
    <n v="0"/>
    <n v="0"/>
    <n v="0"/>
    <n v="0"/>
    <n v="0"/>
    <n v="0"/>
    <n v="0"/>
    <e v="#DIV/0!"/>
    <m/>
    <m/>
    <m/>
    <m/>
    <m/>
    <m/>
    <m/>
    <n v="0"/>
    <n v="675292"/>
    <n v="658651"/>
    <n v="1333943"/>
    <n v="115027"/>
    <n v="100291"/>
    <n v="215318"/>
    <n v="10011"/>
    <n v="9832"/>
    <n v="19843"/>
    <n v="398246"/>
    <n v="292604"/>
    <n v="690850"/>
    <n v="58012"/>
    <n v="30198"/>
    <n v="88210"/>
    <n v="5591"/>
    <n v="4157"/>
    <n v="9748"/>
    <n v="0"/>
    <n v="0"/>
    <n v="0"/>
    <n v="0"/>
    <n v="0"/>
    <n v="0"/>
    <n v="0"/>
    <n v="0"/>
    <n v="0"/>
    <n v="398246"/>
    <n v="292604"/>
    <n v="690850"/>
    <n v="58012"/>
    <n v="30198"/>
    <n v="88210"/>
    <n v="5591"/>
    <n v="4157"/>
    <n v="9748"/>
    <n v="58.97"/>
    <n v="44.42"/>
    <n v="51.79"/>
    <n v="50.43"/>
    <n v="30.11"/>
    <n v="40.97"/>
    <n v="55.85"/>
    <n v="42.28"/>
    <n v="49.13"/>
    <n v="8515"/>
    <n v="2224"/>
    <n v="10739"/>
    <n v="1274"/>
    <n v="336"/>
    <n v="1610"/>
    <n v="118"/>
    <n v="44"/>
    <n v="162"/>
    <n v="5136"/>
    <n v="959"/>
    <n v="6095"/>
    <n v="701"/>
    <n v="131"/>
    <n v="832"/>
    <n v="71"/>
    <n v="17"/>
    <n v="88"/>
    <n v="0"/>
    <n v="0"/>
    <n v="0"/>
    <n v="0"/>
    <n v="0"/>
    <n v="0"/>
    <n v="0"/>
    <n v="0"/>
    <n v="0"/>
    <n v="5136"/>
    <n v="959"/>
    <n v="6095"/>
    <n v="701"/>
    <n v="131"/>
    <n v="832"/>
    <n v="71"/>
    <n v="17"/>
    <n v="88"/>
    <n v="60.32"/>
    <n v="43.12"/>
    <n v="56.76"/>
    <n v="55.02"/>
    <n v="38.99"/>
    <n v="51.68"/>
    <n v="60.17"/>
    <n v="38.64"/>
    <n v="54.32"/>
    <x v="3"/>
    <x v="3"/>
    <x v="3"/>
    <x v="3"/>
    <x v="3"/>
    <n v="0"/>
    <x v="2"/>
    <x v="3"/>
    <n v="0"/>
    <n v="0"/>
    <n v="0"/>
    <n v="0"/>
    <n v="0"/>
    <n v="0"/>
    <n v="0"/>
    <n v="0"/>
    <n v="0"/>
    <n v="0"/>
    <n v="-1344682"/>
    <n v="-696945"/>
    <n v="-696945"/>
    <n v="-89042"/>
    <n v="-9836"/>
  </r>
  <r>
    <x v="4"/>
    <x v="4"/>
    <s v="High School Certificate Examination"/>
    <d v="2017-02-10T00:00:00"/>
    <d v="2017-03-02T00:00:00"/>
    <d v="2017-06-22T00:00:00"/>
    <d v="2017-07-05T00:00:00"/>
    <n v="4146"/>
    <n v="0"/>
    <n v="1822"/>
    <n v="5968"/>
    <n v="305649"/>
    <n v="0"/>
    <n v="80700"/>
    <n v="386349"/>
    <n v="180743"/>
    <m/>
    <n v="58955"/>
    <n v="239698"/>
    <n v="62.04"/>
    <n v="133"/>
    <n v="364"/>
    <n v="735"/>
    <n v="954"/>
    <n v="1138"/>
    <n v="1016"/>
    <n v="1582"/>
    <n v="46"/>
    <n v="178996"/>
    <n v="207353"/>
    <n v="386349"/>
    <n v="26952"/>
    <n v="30817"/>
    <n v="57769"/>
    <n v="49726"/>
    <n v="60802"/>
    <n v="110528"/>
    <n v="107373"/>
    <n v="128962"/>
    <n v="236335"/>
    <n v="15126"/>
    <n v="17842"/>
    <n v="32968"/>
    <n v="28783"/>
    <n v="35256"/>
    <n v="64039"/>
    <n v="1587"/>
    <n v="1779"/>
    <n v="3366"/>
    <n v="270"/>
    <n v="297"/>
    <n v="567"/>
    <n v="367"/>
    <n v="442"/>
    <n v="809"/>
    <n v="108960"/>
    <n v="130741"/>
    <n v="239701"/>
    <n v="15396"/>
    <n v="18139"/>
    <n v="33535"/>
    <n v="29150"/>
    <n v="35698"/>
    <n v="64848"/>
    <n v="60.87"/>
    <n v="63.05"/>
    <n v="62.04"/>
    <n v="57.12"/>
    <n v="58.86"/>
    <n v="58.05"/>
    <n v="58.62"/>
    <n v="58.71"/>
    <n v="58.67"/>
    <n v="5912"/>
    <n v="4752"/>
    <n v="10664"/>
    <n v="896"/>
    <n v="693"/>
    <n v="1589"/>
    <n v="1364"/>
    <n v="1315"/>
    <n v="2679"/>
    <n v="2000"/>
    <n v="1945"/>
    <n v="3945"/>
    <n v="295"/>
    <n v="325"/>
    <n v="620"/>
    <n v="468"/>
    <n v="496"/>
    <n v="964"/>
    <n v="773"/>
    <n v="639"/>
    <n v="1412"/>
    <n v="121"/>
    <n v="112"/>
    <n v="233"/>
    <n v="169"/>
    <n v="126"/>
    <n v="295"/>
    <n v="2773"/>
    <n v="2584"/>
    <n v="5357"/>
    <n v="416"/>
    <n v="437"/>
    <n v="853"/>
    <n v="637"/>
    <n v="622"/>
    <n v="1259"/>
    <n v="46.9"/>
    <n v="54.38"/>
    <n v="50.23"/>
    <n v="46.43"/>
    <n v="63.06"/>
    <n v="53.68"/>
    <n v="46.7"/>
    <n v="47.3"/>
    <n v="47"/>
    <x v="4"/>
    <x v="4"/>
    <x v="4"/>
    <x v="4"/>
    <x v="4"/>
    <n v="6228"/>
    <x v="3"/>
    <x v="4"/>
    <n v="8558"/>
    <n v="84171"/>
    <n v="103090"/>
    <n v="187261"/>
    <n v="12052"/>
    <n v="14688"/>
    <n v="26740"/>
    <n v="24621"/>
    <n v="30860"/>
    <n v="55481"/>
    <n v="-10664"/>
    <n v="-5360"/>
    <n v="-8723"/>
    <n v="-1420"/>
    <n v="-2068"/>
  </r>
  <r>
    <x v="5"/>
    <x v="5"/>
    <s v="Purva Madhyama class (X)"/>
    <d v="2017-02-14T00:00:00"/>
    <d v="2017-03-01T00:00:00"/>
    <d v="2017-07-17T00:00:00"/>
    <d v="2017-07-19T00:00:00"/>
    <n v="1"/>
    <n v="5"/>
    <n v="31"/>
    <n v="37"/>
    <n v="6"/>
    <n v="196"/>
    <n v="561"/>
    <n v="763"/>
    <n v="6"/>
    <n v="196"/>
    <n v="517"/>
    <n v="719"/>
    <n v="94.23"/>
    <m/>
    <m/>
    <m/>
    <m/>
    <m/>
    <m/>
    <m/>
    <n v="37"/>
    <n v="440"/>
    <n v="312"/>
    <n v="752"/>
    <n v="38"/>
    <n v="50"/>
    <n v="88"/>
    <n v="179"/>
    <n v="106"/>
    <n v="285"/>
    <n v="399"/>
    <n v="297"/>
    <n v="696"/>
    <n v="35"/>
    <n v="46"/>
    <n v="81"/>
    <n v="174"/>
    <n v="102"/>
    <n v="276"/>
    <n v="10"/>
    <n v="2"/>
    <n v="12"/>
    <n v="1"/>
    <n v="2"/>
    <n v="3"/>
    <n v="1"/>
    <n v="1"/>
    <n v="2"/>
    <n v="409"/>
    <n v="299"/>
    <n v="708"/>
    <n v="36"/>
    <n v="48"/>
    <n v="84"/>
    <n v="175"/>
    <n v="103"/>
    <n v="278"/>
    <n v="92.95"/>
    <n v="95.83"/>
    <n v="94.15"/>
    <n v="94.74"/>
    <n v="96"/>
    <n v="95.45"/>
    <n v="97.77"/>
    <n v="97.17"/>
    <n v="97.54"/>
    <n v="10"/>
    <n v="1"/>
    <n v="11"/>
    <n v="0"/>
    <n v="1"/>
    <n v="1"/>
    <n v="1"/>
    <n v="0"/>
    <n v="1"/>
    <n v="10"/>
    <n v="1"/>
    <n v="11"/>
    <n v="0"/>
    <n v="1"/>
    <n v="1"/>
    <n v="1"/>
    <n v="0"/>
    <n v="1"/>
    <n v="0"/>
    <n v="0"/>
    <n v="0"/>
    <n v="0"/>
    <n v="0"/>
    <n v="0"/>
    <n v="0"/>
    <n v="0"/>
    <n v="0"/>
    <n v="10"/>
    <n v="1"/>
    <n v="11"/>
    <n v="0"/>
    <n v="1"/>
    <n v="1"/>
    <n v="1"/>
    <n v="0"/>
    <n v="1"/>
    <n v="100"/>
    <n v="100"/>
    <n v="100"/>
    <e v="#DIV/0!"/>
    <n v="100"/>
    <n v="100"/>
    <n v="100"/>
    <e v="#DIV/0!"/>
    <n v="100"/>
    <x v="3"/>
    <x v="3"/>
    <x v="3"/>
    <x v="3"/>
    <x v="3"/>
    <n v="0"/>
    <x v="2"/>
    <x v="3"/>
    <n v="0"/>
    <n v="10"/>
    <n v="1"/>
    <n v="11"/>
    <n v="0"/>
    <n v="1"/>
    <n v="1"/>
    <n v="1"/>
    <n v="0"/>
    <n v="1"/>
    <n v="0"/>
    <n v="0"/>
    <n v="-708"/>
    <n v="-84"/>
    <n v="-278"/>
  </r>
  <r>
    <x v="6"/>
    <x v="6"/>
    <s v="Secondary School Certificate Examination"/>
    <d v="2017-04-01T00:00:00"/>
    <d v="2017-04-21T00:00:00"/>
    <d v="2017-06-19T00:00:00"/>
    <d v="2017-06-27T00:00:00"/>
    <n v="77"/>
    <n v="299"/>
    <n v="10"/>
    <n v="386"/>
    <n v="1918"/>
    <n v="16687"/>
    <n v="157"/>
    <n v="18762"/>
    <n v="1730"/>
    <n v="15876"/>
    <n v="157"/>
    <n v="17763"/>
    <n v="94.68"/>
    <n v="99"/>
    <n v="151"/>
    <n v="71"/>
    <n v="30"/>
    <n v="17"/>
    <n v="9"/>
    <n v="9"/>
    <n v="0"/>
    <n v="9163"/>
    <n v="9599"/>
    <n v="18762"/>
    <n v="108"/>
    <n v="148"/>
    <n v="256"/>
    <n v="1028"/>
    <n v="1118"/>
    <n v="2146"/>
    <n v="8381"/>
    <n v="8844"/>
    <n v="17225"/>
    <n v="96"/>
    <n v="128"/>
    <n v="224"/>
    <n v="937"/>
    <n v="1028"/>
    <n v="1965"/>
    <n v="265"/>
    <n v="273"/>
    <n v="538"/>
    <n v="3"/>
    <n v="8"/>
    <n v="11"/>
    <n v="29"/>
    <n v="39"/>
    <n v="68"/>
    <n v="8646"/>
    <n v="9117"/>
    <n v="17763"/>
    <n v="99"/>
    <n v="136"/>
    <n v="235"/>
    <n v="966"/>
    <n v="1067"/>
    <n v="2033"/>
    <n v="94.36"/>
    <n v="94.98"/>
    <n v="94.68"/>
    <n v="91.67"/>
    <n v="91.89"/>
    <n v="91.8"/>
    <n v="93.97"/>
    <n v="95.44"/>
    <n v="94.73"/>
    <n v="363"/>
    <n v="230"/>
    <n v="593"/>
    <n v="13"/>
    <n v="7"/>
    <n v="20"/>
    <n v="42"/>
    <n v="30"/>
    <n v="72"/>
    <n v="145"/>
    <n v="98"/>
    <n v="243"/>
    <n v="7"/>
    <n v="3"/>
    <n v="10"/>
    <n v="19"/>
    <n v="13"/>
    <n v="32"/>
    <n v="35"/>
    <n v="22"/>
    <n v="57"/>
    <n v="2"/>
    <n v="0"/>
    <n v="2"/>
    <n v="6"/>
    <n v="3"/>
    <n v="9"/>
    <n v="180"/>
    <n v="120"/>
    <n v="300"/>
    <n v="9"/>
    <n v="3"/>
    <n v="12"/>
    <n v="25"/>
    <n v="16"/>
    <n v="41"/>
    <n v="49.59"/>
    <n v="52.17"/>
    <n v="50.59"/>
    <n v="69.23"/>
    <n v="42.86"/>
    <n v="60"/>
    <n v="59.52"/>
    <n v="53.33"/>
    <n v="56.94"/>
    <x v="5"/>
    <x v="5"/>
    <x v="5"/>
    <x v="5"/>
    <x v="5"/>
    <n v="92"/>
    <x v="4"/>
    <x v="5"/>
    <n v="881"/>
    <n v="4849"/>
    <n v="3736"/>
    <n v="8585"/>
    <n v="75"/>
    <n v="80"/>
    <n v="155"/>
    <n v="634"/>
    <n v="559"/>
    <n v="1193"/>
    <n v="-593"/>
    <n v="-300"/>
    <n v="1"/>
    <n v="0"/>
    <n v="0"/>
  </r>
  <r>
    <x v="7"/>
    <x v="7"/>
    <s v="SSC Examination - 2017"/>
    <d v="2017-03-15T00:00:00"/>
    <d v="2017-03-25T00:00:00"/>
    <d v="2017-07-08T00:00:00"/>
    <d v="2017-07-11T00:00:00"/>
    <n v="798"/>
    <n v="5532"/>
    <n v="3666"/>
    <n v="9996"/>
    <n v="28719"/>
    <n v="522918"/>
    <n v="217429"/>
    <n v="769066"/>
    <n v="15386"/>
    <n v="336605"/>
    <n v="179250"/>
    <n v="531241"/>
    <n v="69.08"/>
    <n v="440"/>
    <n v="1503"/>
    <n v="1471"/>
    <n v="1332"/>
    <n v="1331"/>
    <n v="1227"/>
    <n v="2692"/>
    <n v="0"/>
    <n v="453666"/>
    <n v="315400"/>
    <n v="769066"/>
    <n v="34439"/>
    <n v="25972"/>
    <n v="60411"/>
    <n v="59051"/>
    <n v="52052"/>
    <n v="111103"/>
    <n v="293426"/>
    <n v="231483"/>
    <n v="524909"/>
    <n v="20133"/>
    <n v="17126"/>
    <n v="37259"/>
    <n v="34227"/>
    <n v="34130"/>
    <n v="68357"/>
    <n v="3376"/>
    <n v="2956"/>
    <n v="6332"/>
    <n v="307"/>
    <n v="371"/>
    <n v="678"/>
    <n v="340"/>
    <n v="461"/>
    <n v="801"/>
    <n v="296802"/>
    <n v="234439"/>
    <n v="531241"/>
    <n v="20440"/>
    <n v="17497"/>
    <n v="37937"/>
    <n v="34567"/>
    <n v="34591"/>
    <n v="69158"/>
    <n v="65.42"/>
    <n v="74.33"/>
    <n v="69.08"/>
    <n v="59.35"/>
    <n v="67.37"/>
    <n v="62.8"/>
    <n v="58.54"/>
    <n v="66.45"/>
    <n v="62.25"/>
    <n v="25216"/>
    <n v="9449"/>
    <n v="34665"/>
    <n v="2559"/>
    <n v="1256"/>
    <n v="3815"/>
    <n v="2308"/>
    <n v="857"/>
    <n v="3165"/>
    <n v="1426"/>
    <n v="950"/>
    <n v="2376"/>
    <n v="76"/>
    <n v="86"/>
    <n v="162"/>
    <n v="189"/>
    <n v="88"/>
    <n v="277"/>
    <n v="140"/>
    <n v="173"/>
    <n v="313"/>
    <n v="20"/>
    <n v="24"/>
    <n v="44"/>
    <n v="11"/>
    <n v="9"/>
    <n v="20"/>
    <n v="1566"/>
    <n v="1123"/>
    <n v="2689"/>
    <n v="96"/>
    <n v="110"/>
    <n v="206"/>
    <n v="200"/>
    <n v="97"/>
    <n v="297"/>
    <n v="6.21"/>
    <n v="11.88"/>
    <n v="7.76"/>
    <n v="3.75"/>
    <n v="8.76"/>
    <n v="5.4"/>
    <n v="8.67"/>
    <n v="11.32"/>
    <n v="9.3800000000000008"/>
    <x v="6"/>
    <x v="6"/>
    <x v="6"/>
    <x v="6"/>
    <x v="6"/>
    <n v="12116"/>
    <x v="5"/>
    <x v="6"/>
    <n v="15844"/>
    <n v="183339"/>
    <n v="135589"/>
    <n v="318928"/>
    <n v="13833"/>
    <n v="11310"/>
    <n v="25143"/>
    <n v="26890"/>
    <n v="25623"/>
    <n v="52513"/>
    <n v="-34665"/>
    <n v="-2689"/>
    <n v="-9021"/>
    <n v="-884"/>
    <n v="-1098"/>
  </r>
  <r>
    <x v="8"/>
    <x v="8"/>
    <s v="Secondary examination"/>
    <d v="2017-03-06T00:00:00"/>
    <d v="2017-04-04T00:00:00"/>
    <d v="2017-07-27T00:00:00"/>
    <d v="2017-07-28T00:00:00"/>
    <n v="3272"/>
    <n v="190"/>
    <n v="3260"/>
    <n v="6722"/>
    <n v="160378"/>
    <n v="13645"/>
    <n v="145139"/>
    <n v="319162"/>
    <n v="72130"/>
    <n v="7240"/>
    <n v="87116"/>
    <n v="166486"/>
    <n v="52.16"/>
    <n v="102"/>
    <n v="359"/>
    <n v="582"/>
    <n v="730"/>
    <n v="785"/>
    <n v="898"/>
    <n v="2961"/>
    <n v="305"/>
    <n v="175393"/>
    <n v="143769"/>
    <n v="319162"/>
    <n v="44283"/>
    <n v="41715"/>
    <n v="85998"/>
    <n v="60"/>
    <n v="41"/>
    <n v="101"/>
    <n v="81368"/>
    <n v="79615"/>
    <n v="160983"/>
    <n v="16456"/>
    <n v="16895"/>
    <n v="33351"/>
    <n v="30"/>
    <n v="29"/>
    <n v="59"/>
    <n v="3155"/>
    <n v="2348"/>
    <n v="5503"/>
    <n v="743"/>
    <n v="673"/>
    <n v="1416"/>
    <n v="1"/>
    <n v="0"/>
    <n v="1"/>
    <n v="84523"/>
    <n v="81963"/>
    <n v="166486"/>
    <n v="17199"/>
    <n v="17568"/>
    <n v="34767"/>
    <n v="31"/>
    <n v="29"/>
    <n v="60"/>
    <n v="48.19"/>
    <n v="57.01"/>
    <n v="52.16"/>
    <n v="38.840000000000003"/>
    <n v="42.11"/>
    <n v="40.43"/>
    <n v="51.67"/>
    <n v="70.73"/>
    <n v="59.41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7"/>
    <x v="7"/>
    <x v="7"/>
    <x v="7"/>
    <x v="7"/>
    <n v="21486"/>
    <x v="6"/>
    <x v="7"/>
    <n v="51"/>
    <n v="22554"/>
    <n v="16857"/>
    <n v="39411"/>
    <n v="6989"/>
    <n v="6292"/>
    <n v="13281"/>
    <n v="5"/>
    <n v="4"/>
    <n v="9"/>
    <n v="0"/>
    <n v="0"/>
    <n v="0"/>
    <n v="0"/>
    <n v="0"/>
  </r>
  <r>
    <x v="9"/>
    <x v="9"/>
    <s v="HPBOSE"/>
    <d v="2017-04-03T00:00:00"/>
    <s v="N.A"/>
    <d v="2017-06-12T00:00:00"/>
    <d v="2017-06-19T00:00:00"/>
    <n v="2669"/>
    <n v="0"/>
    <n v="1204"/>
    <n v="3873"/>
    <n v="90522"/>
    <n v="0"/>
    <n v="24285"/>
    <n v="114807"/>
    <n v="68201"/>
    <n v="0"/>
    <n v="21442"/>
    <n v="89643"/>
    <n v="78.08"/>
    <n v="517"/>
    <n v="1020"/>
    <n v="690"/>
    <n v="560"/>
    <n v="428"/>
    <n v="360"/>
    <n v="744"/>
    <n v="-446"/>
    <n v="60812"/>
    <n v="53995"/>
    <n v="114807"/>
    <n v="17705"/>
    <n v="16506"/>
    <n v="34211"/>
    <n v="3747"/>
    <n v="3407"/>
    <n v="7154"/>
    <n v="39274"/>
    <n v="37680"/>
    <n v="76954"/>
    <n v="10407"/>
    <n v="10597"/>
    <n v="21004"/>
    <n v="2412"/>
    <n v="2344"/>
    <n v="4756"/>
    <n v="6860"/>
    <n v="5829"/>
    <n v="12689"/>
    <n v="2174"/>
    <n v="2020"/>
    <n v="4194"/>
    <n v="395"/>
    <n v="371"/>
    <n v="766"/>
    <n v="46134"/>
    <n v="43509"/>
    <n v="89643"/>
    <n v="12581"/>
    <n v="12617"/>
    <n v="25198"/>
    <n v="2807"/>
    <n v="2715"/>
    <n v="5522"/>
    <n v="75.86"/>
    <n v="80.58"/>
    <n v="78.08"/>
    <n v="71.06"/>
    <n v="76.44"/>
    <n v="73.650000000000006"/>
    <n v="74.91"/>
    <n v="79.69"/>
    <n v="77.1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8"/>
    <x v="8"/>
    <x v="8"/>
    <x v="8"/>
    <x v="8"/>
    <n v="14168"/>
    <x v="7"/>
    <x v="8"/>
    <n v="3303"/>
    <n v="12177"/>
    <n v="8043"/>
    <n v="20220"/>
    <n v="3977"/>
    <n v="2859"/>
    <n v="6836"/>
    <n v="840"/>
    <n v="613"/>
    <n v="1453"/>
    <n v="0"/>
    <n v="0"/>
    <n v="-12689"/>
    <n v="-4194"/>
    <n v="-766"/>
  </r>
  <r>
    <x v="10"/>
    <x v="10"/>
    <s v="Poorv Madhyama (X)"/>
    <d v="2017-04-12T00:00:00"/>
    <d v="2017-04-20T00:00:00"/>
    <d v="2017-07-14T00:00:00"/>
    <d v="2017-07-20T00:00:00"/>
    <n v="29"/>
    <n v="0"/>
    <n v="139"/>
    <n v="168"/>
    <n v="316"/>
    <n v="0"/>
    <n v="1538"/>
    <n v="1854"/>
    <n v="203"/>
    <n v="0"/>
    <n v="649"/>
    <n v="852"/>
    <n v="45.95"/>
    <m/>
    <m/>
    <m/>
    <m/>
    <m/>
    <m/>
    <m/>
    <n v="168"/>
    <n v="1406"/>
    <n v="448"/>
    <n v="1854"/>
    <n v="104"/>
    <n v="71"/>
    <n v="175"/>
    <n v="52"/>
    <n v="56"/>
    <n v="108"/>
    <n v="519"/>
    <n v="32"/>
    <n v="551"/>
    <n v="11"/>
    <n v="5"/>
    <n v="16"/>
    <n v="1"/>
    <n v="2"/>
    <n v="3"/>
    <n v="560"/>
    <n v="303"/>
    <n v="863"/>
    <n v="64"/>
    <n v="45"/>
    <n v="109"/>
    <n v="36"/>
    <n v="44"/>
    <n v="80"/>
    <n v="1079"/>
    <n v="335"/>
    <n v="1414"/>
    <n v="75"/>
    <n v="50"/>
    <n v="125"/>
    <n v="37"/>
    <n v="46"/>
    <n v="83"/>
    <n v="76.739999999999995"/>
    <n v="74.78"/>
    <n v="76.27"/>
    <n v="72.12"/>
    <n v="70.42"/>
    <n v="71.430000000000007"/>
    <n v="71.150000000000006"/>
    <n v="82.14"/>
    <n v="76.8499999999999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9"/>
    <x v="9"/>
    <x v="3"/>
    <x v="9"/>
    <x v="9"/>
    <n v="0"/>
    <x v="8"/>
    <x v="9"/>
    <n v="0"/>
    <m/>
    <m/>
    <n v="0"/>
    <m/>
    <m/>
    <n v="0"/>
    <m/>
    <m/>
    <n v="0"/>
    <n v="0"/>
    <n v="-562"/>
    <n v="210770"/>
    <n v="-125"/>
    <n v="-83"/>
  </r>
  <r>
    <x v="11"/>
    <x v="11"/>
    <s v="High School Certificate Examination"/>
    <d v="2017-03-02T00:00:00"/>
    <d v="2017-03-27T00:00:00"/>
    <d v="2017-07-05T00:00:00"/>
    <d v="2017-07-13T00:00:00"/>
    <n v="7449"/>
    <n v="0"/>
    <n v="6122"/>
    <n v="13571"/>
    <n v="688078"/>
    <n v="0"/>
    <n v="421313"/>
    <n v="1109391"/>
    <n v="348586"/>
    <n v="0"/>
    <n v="242132"/>
    <n v="590718"/>
    <n v="53.25"/>
    <n v="204"/>
    <n v="640"/>
    <n v="1096"/>
    <n v="1418"/>
    <n v="1822"/>
    <n v="1972"/>
    <n v="6419"/>
    <n v="0"/>
    <n v="429145"/>
    <n v="365929"/>
    <n v="795074"/>
    <n v="77057"/>
    <n v="58109"/>
    <n v="135166"/>
    <n v="56150"/>
    <n v="58366"/>
    <n v="114516"/>
    <n v="207979"/>
    <n v="188015"/>
    <n v="395994"/>
    <n v="33398"/>
    <n v="26185"/>
    <n v="59583"/>
    <n v="24925"/>
    <n v="23675"/>
    <n v="48600"/>
    <n v="62637"/>
    <n v="61994"/>
    <n v="124631"/>
    <n v="11212"/>
    <n v="10359"/>
    <n v="21571"/>
    <n v="8174"/>
    <n v="9909"/>
    <n v="18083"/>
    <n v="270616"/>
    <n v="250009"/>
    <n v="520625"/>
    <n v="44610"/>
    <n v="36544"/>
    <n v="81154"/>
    <n v="33099"/>
    <n v="33584"/>
    <n v="66683"/>
    <n v="63.06"/>
    <n v="68.319999999999993"/>
    <n v="65.48"/>
    <n v="57.89"/>
    <n v="62.89"/>
    <n v="60.04"/>
    <n v="58.95"/>
    <n v="57.54"/>
    <n v="58.23"/>
    <n v="184192"/>
    <n v="130125"/>
    <n v="314317"/>
    <n v="37649"/>
    <n v="26543"/>
    <n v="64192"/>
    <n v="41680"/>
    <n v="33256"/>
    <n v="74936"/>
    <n v="19827"/>
    <n v="13154"/>
    <n v="32981"/>
    <n v="3903"/>
    <n v="2486"/>
    <n v="6389"/>
    <n v="3927"/>
    <n v="2839"/>
    <n v="6766"/>
    <n v="19999"/>
    <n v="17113"/>
    <n v="37112"/>
    <n v="3968"/>
    <n v="3369"/>
    <n v="7337"/>
    <n v="3975"/>
    <n v="3548"/>
    <n v="7523"/>
    <n v="39826"/>
    <n v="30267"/>
    <n v="70093"/>
    <n v="7871"/>
    <n v="5855"/>
    <n v="13726"/>
    <n v="7902"/>
    <n v="6387"/>
    <n v="14289"/>
    <n v="21.62"/>
    <n v="23.26"/>
    <n v="22.3"/>
    <n v="20.91"/>
    <n v="22.06"/>
    <n v="21.38"/>
    <n v="18.96"/>
    <n v="19.21"/>
    <n v="19.07"/>
    <x v="10"/>
    <x v="10"/>
    <x v="9"/>
    <x v="10"/>
    <x v="10"/>
    <n v="29133"/>
    <x v="9"/>
    <x v="10"/>
    <n v="17712"/>
    <n v="202652"/>
    <n v="175882"/>
    <n v="378534"/>
    <n v="36484"/>
    <n v="29263"/>
    <n v="65747"/>
    <n v="31629"/>
    <n v="31631"/>
    <n v="63260"/>
    <n v="0"/>
    <n v="0"/>
    <n v="-21690"/>
    <n v="0"/>
    <n v="0"/>
  </r>
  <r>
    <x v="12"/>
    <x v="12"/>
    <s v="Annual High School Certificate Examination"/>
    <d v="2017-02-28T00:00:00"/>
    <d v="2017-03-10T00:00:00"/>
    <d v="2017-06-01T00:00:00"/>
    <d v="2017-06-07T00:00:00"/>
    <n v="0"/>
    <n v="9031"/>
    <n v="0"/>
    <n v="9031"/>
    <n v="0"/>
    <n v="601814"/>
    <n v="0"/>
    <n v="601814"/>
    <n v="0"/>
    <n v="508262"/>
    <m/>
    <n v="508262"/>
    <n v="84.45"/>
    <n v="748"/>
    <n v="3209"/>
    <n v="2056"/>
    <n v="1112"/>
    <n v="657"/>
    <n v="462"/>
    <n v="568"/>
    <n v="219"/>
    <n v="280389"/>
    <n v="287799"/>
    <n v="568188"/>
    <n v="53734"/>
    <n v="55747"/>
    <n v="109481"/>
    <n v="56181"/>
    <n v="62963"/>
    <n v="119144"/>
    <n v="239979"/>
    <n v="248893"/>
    <n v="488872"/>
    <n v="43780"/>
    <n v="45198"/>
    <n v="88978"/>
    <n v="46282"/>
    <n v="53186"/>
    <n v="99468"/>
    <n v="2324"/>
    <n v="2222"/>
    <n v="4546"/>
    <n v="492"/>
    <n v="472"/>
    <n v="964"/>
    <n v="592"/>
    <n v="616"/>
    <n v="1208"/>
    <n v="242303"/>
    <n v="251115"/>
    <n v="493418"/>
    <n v="44272"/>
    <n v="45670"/>
    <n v="89942"/>
    <n v="46874"/>
    <n v="53802"/>
    <n v="100676"/>
    <n v="86.42"/>
    <n v="87.25"/>
    <n v="86.84"/>
    <n v="82.39"/>
    <n v="81.92"/>
    <n v="82.15"/>
    <n v="83.43"/>
    <n v="85.45"/>
    <n v="84.5"/>
    <n v="12757"/>
    <n v="10037"/>
    <n v="22794"/>
    <n v="3121"/>
    <n v="2695"/>
    <n v="5816"/>
    <n v="3628"/>
    <n v="3121"/>
    <n v="6749"/>
    <n v="7969"/>
    <n v="6158"/>
    <n v="14127"/>
    <n v="1890"/>
    <n v="1637"/>
    <n v="3527"/>
    <n v="2237"/>
    <n v="1847"/>
    <n v="4084"/>
    <n v="372"/>
    <n v="332"/>
    <n v="704"/>
    <n v="85"/>
    <n v="85"/>
    <n v="170"/>
    <n v="102"/>
    <n v="81"/>
    <n v="183"/>
    <n v="8341"/>
    <n v="6490"/>
    <n v="14831"/>
    <n v="1975"/>
    <n v="1722"/>
    <n v="3697"/>
    <n v="2339"/>
    <n v="1928"/>
    <n v="4267"/>
    <n v="65.38"/>
    <n v="64.66"/>
    <n v="65.069999999999993"/>
    <n v="63.28"/>
    <n v="63.9"/>
    <n v="63.57"/>
    <n v="64.47"/>
    <n v="61.78"/>
    <n v="63.22"/>
    <x v="11"/>
    <x v="11"/>
    <x v="10"/>
    <x v="11"/>
    <x v="11"/>
    <n v="28357"/>
    <x v="10"/>
    <x v="11"/>
    <n v="28229"/>
    <n v="156786"/>
    <n v="155600"/>
    <n v="312386"/>
    <n v="31926"/>
    <n v="32207"/>
    <n v="64133"/>
    <n v="36284"/>
    <n v="39029"/>
    <n v="75313"/>
    <n v="10832"/>
    <n v="13"/>
    <n v="-5369"/>
    <n v="-1149"/>
    <n v="-1401"/>
  </r>
  <r>
    <x v="13"/>
    <x v="13"/>
    <s v="Matric Examination"/>
    <d v="2017-03-14T00:00:00"/>
    <d v="2017-03-29T00:00:00"/>
    <d v="2017-06-24T00:00:00"/>
    <d v="2017-07-06T00:00:00"/>
    <n v="3415"/>
    <n v="397"/>
    <n v="3896"/>
    <n v="7708"/>
    <n v="257196"/>
    <n v="37196"/>
    <n v="156372"/>
    <n v="450764"/>
    <n v="131368"/>
    <n v="18583"/>
    <n v="99020"/>
    <n v="248971"/>
    <n v="55.23"/>
    <n v="468"/>
    <n v="741"/>
    <n v="799"/>
    <n v="716"/>
    <n v="801"/>
    <n v="878"/>
    <n v="3305"/>
    <n v="0"/>
    <n v="257489"/>
    <n v="193275"/>
    <n v="450764"/>
    <n v="92620"/>
    <n v="78800"/>
    <n v="171420"/>
    <n v="34"/>
    <n v="29"/>
    <n v="63"/>
    <n v="96315"/>
    <n v="93686"/>
    <n v="190001"/>
    <n v="33029"/>
    <n v="36042"/>
    <n v="69071"/>
    <n v="21"/>
    <n v="15"/>
    <n v="36"/>
    <n v="35669"/>
    <n v="23301"/>
    <n v="58970"/>
    <n v="7854"/>
    <n v="6182"/>
    <n v="14036"/>
    <n v="2"/>
    <n v="4"/>
    <n v="6"/>
    <n v="131984"/>
    <n v="116987"/>
    <n v="248971"/>
    <n v="40883"/>
    <n v="42224"/>
    <n v="83107"/>
    <n v="23"/>
    <n v="19"/>
    <n v="42"/>
    <n v="51.26"/>
    <n v="60.53"/>
    <n v="55.23"/>
    <n v="44.14"/>
    <n v="53.58"/>
    <n v="48.48"/>
    <n v="67.650000000000006"/>
    <n v="65.52"/>
    <n v="66.6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12"/>
    <x v="12"/>
    <x v="11"/>
    <x v="12"/>
    <x v="12"/>
    <n v="59842"/>
    <x v="11"/>
    <x v="12"/>
    <n v="35"/>
    <n v="39840"/>
    <n v="18794"/>
    <n v="58634"/>
    <n v="14786"/>
    <n v="8479"/>
    <n v="23265"/>
    <n v="5"/>
    <n v="2"/>
    <n v="7"/>
    <n v="0"/>
    <n v="0"/>
    <n v="0"/>
    <n v="0"/>
    <n v="0"/>
  </r>
  <r>
    <x v="14"/>
    <x v="14"/>
    <s v="High School   "/>
    <d v="2017-03-20T00:00:00"/>
    <d v="2017-03-30T00:00:00"/>
    <d v="2017-07-28T00:00:00"/>
    <d v="2017-08-05T00:00:00"/>
    <m/>
    <s v="Nil"/>
    <m/>
    <n v="0"/>
    <n v="0"/>
    <n v="162"/>
    <n v="80"/>
    <n v="242"/>
    <n v="0"/>
    <n v="159"/>
    <n v="77"/>
    <n v="236"/>
    <n v="97.52"/>
    <m/>
    <n v="4"/>
    <m/>
    <m/>
    <m/>
    <m/>
    <m/>
    <n v="-4"/>
    <n v="125"/>
    <n v="117"/>
    <n v="242"/>
    <n v="20"/>
    <n v="20"/>
    <n v="40"/>
    <n v="13"/>
    <n v="20"/>
    <n v="33"/>
    <n v="120"/>
    <n v="110"/>
    <n v="230"/>
    <n v="19"/>
    <n v="17"/>
    <n v="36"/>
    <n v="12"/>
    <n v="19"/>
    <n v="31"/>
    <n v="2"/>
    <n v="4"/>
    <n v="6"/>
    <n v="1"/>
    <n v="1"/>
    <n v="2"/>
    <n v="0"/>
    <n v="0"/>
    <n v="0"/>
    <n v="122"/>
    <n v="114"/>
    <n v="236"/>
    <n v="20"/>
    <n v="18"/>
    <n v="38"/>
    <n v="12"/>
    <n v="19"/>
    <n v="31"/>
    <n v="97.6"/>
    <n v="97.44"/>
    <n v="97.52"/>
    <n v="100"/>
    <n v="90"/>
    <n v="95"/>
    <n v="92.31"/>
    <n v="95"/>
    <n v="93.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13"/>
    <x v="13"/>
    <x v="12"/>
    <x v="13"/>
    <x v="13"/>
    <n v="27"/>
    <x v="12"/>
    <x v="13"/>
    <n v="22"/>
    <n v="29"/>
    <n v="20"/>
    <n v="49"/>
    <n v="5"/>
    <n v="6"/>
    <n v="11"/>
    <n v="3"/>
    <n v="6"/>
    <n v="9"/>
    <n v="0"/>
    <n v="0"/>
    <n v="0"/>
    <n v="0"/>
    <n v="0"/>
  </r>
  <r>
    <x v="15"/>
    <x v="15"/>
    <s v="Porva Madhayama(High School)Exam-2017"/>
    <d v="2016-04-01T00:00:00"/>
    <d v="2017-06-10T00:00:00"/>
    <s v="N.A"/>
    <s v="N.A"/>
    <n v="3"/>
    <n v="73"/>
    <n v="11"/>
    <n v="87"/>
    <n v="9"/>
    <n v="740"/>
    <n v="103"/>
    <n v="852"/>
    <n v="0"/>
    <n v="0"/>
    <n v="0"/>
    <n v="0"/>
    <n v="0"/>
    <n v="34"/>
    <n v="10"/>
    <n v="17"/>
    <n v="9"/>
    <n v="7"/>
    <n v="5"/>
    <n v="5"/>
    <n v="0"/>
    <n v="752"/>
    <n v="56"/>
    <n v="808"/>
    <n v="20"/>
    <n v="7"/>
    <n v="27"/>
    <n v="10"/>
    <n v="2"/>
    <n v="12"/>
    <n v="667"/>
    <n v="49"/>
    <n v="716"/>
    <n v="14"/>
    <n v="5"/>
    <n v="19"/>
    <n v="9"/>
    <n v="2"/>
    <n v="11"/>
    <n v="0"/>
    <n v="0"/>
    <n v="0"/>
    <n v="0"/>
    <n v="0"/>
    <n v="0"/>
    <n v="0"/>
    <n v="0"/>
    <n v="0"/>
    <n v="667"/>
    <n v="49"/>
    <n v="716"/>
    <n v="14"/>
    <n v="5"/>
    <n v="19"/>
    <n v="9"/>
    <n v="2"/>
    <n v="11"/>
    <n v="88.7"/>
    <n v="87.5"/>
    <n v="88.61"/>
    <n v="70"/>
    <n v="71.430000000000007"/>
    <n v="70.37"/>
    <n v="90"/>
    <n v="100"/>
    <n v="91.67"/>
    <n v="42"/>
    <n v="2"/>
    <n v="44"/>
    <n v="0"/>
    <n v="0"/>
    <n v="0"/>
    <n v="0"/>
    <n v="0"/>
    <n v="0"/>
    <n v="30"/>
    <n v="2"/>
    <n v="32"/>
    <n v="0"/>
    <n v="0"/>
    <n v="0"/>
    <n v="0"/>
    <n v="0"/>
    <n v="0"/>
    <n v="0"/>
    <n v="0"/>
    <n v="0"/>
    <n v="0"/>
    <n v="0"/>
    <n v="0"/>
    <n v="0"/>
    <n v="0"/>
    <n v="0"/>
    <n v="30"/>
    <n v="2"/>
    <n v="32"/>
    <n v="0"/>
    <n v="0"/>
    <n v="0"/>
    <n v="0"/>
    <n v="0"/>
    <n v="0"/>
    <n v="71.430000000000007"/>
    <n v="100"/>
    <n v="72.73"/>
    <e v="#DIV/0!"/>
    <e v="#DIV/0!"/>
    <e v="#DIV/0!"/>
    <e v="#DIV/0!"/>
    <e v="#DIV/0!"/>
    <e v="#DIV/0!"/>
    <x v="14"/>
    <x v="14"/>
    <x v="13"/>
    <x v="3"/>
    <x v="3"/>
    <n v="0"/>
    <x v="2"/>
    <x v="3"/>
    <n v="0"/>
    <n v="649"/>
    <n v="45"/>
    <n v="694"/>
    <n v="20"/>
    <n v="7"/>
    <n v="27"/>
    <n v="10"/>
    <n v="2"/>
    <n v="12"/>
    <n v="0"/>
    <n v="-748"/>
    <n v="104"/>
    <n v="8"/>
    <n v="1"/>
  </r>
  <r>
    <x v="16"/>
    <x v="16"/>
    <s v="High School   "/>
    <d v="2017-03-18T00:00:00"/>
    <d v="2017-04-10T00:00:00"/>
    <s v="N.A"/>
    <s v="N.A"/>
    <n v="0"/>
    <n v="0"/>
    <n v="0"/>
    <n v="0"/>
    <n v="0"/>
    <n v="0"/>
    <n v="0"/>
    <n v="0"/>
    <n v="0"/>
    <n v="0"/>
    <n v="0"/>
    <n v="0"/>
    <e v="#DIV/0!"/>
    <n v="262"/>
    <n v="390"/>
    <n v="710"/>
    <n v="649"/>
    <n v="388"/>
    <n v="235"/>
    <n v="636"/>
    <n v="-3270"/>
    <n v="71473"/>
    <n v="73962"/>
    <n v="145435"/>
    <n v="20476"/>
    <n v="21219"/>
    <n v="41695"/>
    <n v="2455"/>
    <n v="2676"/>
    <n v="5131"/>
    <n v="50328"/>
    <n v="58810"/>
    <n v="109138"/>
    <n v="12974"/>
    <n v="15369"/>
    <n v="28343"/>
    <n v="1711"/>
    <n v="2124"/>
    <n v="3835"/>
    <n v="0"/>
    <n v="0"/>
    <n v="0"/>
    <n v="0"/>
    <n v="0"/>
    <n v="0"/>
    <n v="0"/>
    <n v="0"/>
    <n v="0"/>
    <n v="50328"/>
    <n v="58810"/>
    <n v="109138"/>
    <n v="12974"/>
    <n v="15369"/>
    <n v="28343"/>
    <n v="1711"/>
    <n v="2124"/>
    <n v="3835"/>
    <n v="70.42"/>
    <n v="79.510000000000005"/>
    <n v="75.040000000000006"/>
    <n v="63.36"/>
    <n v="72.430000000000007"/>
    <n v="67.98"/>
    <n v="69.69"/>
    <n v="79.37"/>
    <n v="74.739999999999995"/>
    <n v="3141"/>
    <n v="1997"/>
    <n v="5138"/>
    <n v="1207"/>
    <n v="782"/>
    <n v="1989"/>
    <n v="85"/>
    <n v="71"/>
    <n v="156"/>
    <n v="977"/>
    <n v="826"/>
    <n v="1803"/>
    <n v="351"/>
    <n v="279"/>
    <n v="630"/>
    <n v="26"/>
    <n v="33"/>
    <n v="59"/>
    <n v="0"/>
    <n v="0"/>
    <n v="0"/>
    <n v="0"/>
    <n v="0"/>
    <n v="0"/>
    <n v="0"/>
    <n v="0"/>
    <n v="0"/>
    <n v="977"/>
    <n v="826"/>
    <n v="1803"/>
    <n v="351"/>
    <n v="279"/>
    <n v="630"/>
    <n v="26"/>
    <n v="33"/>
    <n v="59"/>
    <n v="31.1"/>
    <n v="41.36"/>
    <n v="35.090000000000003"/>
    <n v="29.08"/>
    <n v="35.68"/>
    <n v="31.67"/>
    <n v="30.59"/>
    <n v="46.48"/>
    <n v="37.82"/>
    <x v="15"/>
    <x v="15"/>
    <x v="14"/>
    <x v="14"/>
    <x v="14"/>
    <n v="5583"/>
    <x v="13"/>
    <x v="14"/>
    <n v="1086"/>
    <n v="38522"/>
    <n v="40899"/>
    <n v="79421"/>
    <n v="11131"/>
    <n v="12259"/>
    <n v="23390"/>
    <n v="1283"/>
    <n v="1525"/>
    <n v="2808"/>
    <n v="-150573"/>
    <n v="-110941"/>
    <n v="0"/>
    <n v="0"/>
    <n v="0"/>
  </r>
  <r>
    <x v="17"/>
    <x v="17"/>
    <s v="Fadilul Ma arif(F.M.) Examination"/>
    <d v="2017-02-17T00:00:00"/>
    <d v="2017-03-10T00:00:00"/>
    <d v="2017-07-27T00:00:00"/>
    <d v="2017-07-31T00:00:00"/>
    <n v="4067"/>
    <n v="0"/>
    <n v="2531"/>
    <n v="6598"/>
    <n v="283943"/>
    <n v="0"/>
    <n v="98813"/>
    <n v="382756"/>
    <n v="150813"/>
    <n v="0"/>
    <n v="67383"/>
    <n v="218196"/>
    <n v="57.01"/>
    <n v="214"/>
    <n v="401"/>
    <n v="429"/>
    <n v="510"/>
    <n v="669"/>
    <n v="846"/>
    <n v="3529"/>
    <n v="0"/>
    <n v="188722"/>
    <n v="194034"/>
    <n v="382756"/>
    <n v="17883"/>
    <n v="18381"/>
    <n v="36264"/>
    <n v="37511"/>
    <n v="37393"/>
    <n v="74904"/>
    <n v="93479"/>
    <n v="90464"/>
    <n v="183943"/>
    <n v="7656"/>
    <n v="7191"/>
    <n v="14847"/>
    <n v="15255"/>
    <n v="14072"/>
    <n v="29327"/>
    <n v="17722"/>
    <n v="16531"/>
    <n v="34253"/>
    <n v="1889"/>
    <n v="1770"/>
    <n v="3659"/>
    <n v="4510"/>
    <n v="3957"/>
    <n v="8467"/>
    <n v="111201"/>
    <n v="106995"/>
    <n v="218196"/>
    <n v="9545"/>
    <n v="8961"/>
    <n v="18506"/>
    <n v="19765"/>
    <n v="18029"/>
    <n v="37794"/>
    <n v="58.92"/>
    <n v="55.14"/>
    <n v="57.01"/>
    <n v="53.37"/>
    <n v="48.75"/>
    <n v="51.03"/>
    <n v="52.69"/>
    <n v="48.21"/>
    <n v="50.46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16"/>
    <x v="16"/>
    <x v="15"/>
    <x v="15"/>
    <x v="15"/>
    <n v="3648"/>
    <x v="14"/>
    <x v="15"/>
    <n v="7047"/>
    <n v="74381"/>
    <n v="87306"/>
    <n v="161687"/>
    <n v="7623"/>
    <n v="7235"/>
    <n v="14858"/>
    <n v="15968"/>
    <n v="14779"/>
    <n v="30747"/>
    <n v="0"/>
    <n v="0"/>
    <n v="0"/>
    <n v="0"/>
    <n v="0"/>
  </r>
  <r>
    <x v="11"/>
    <x v="18"/>
    <s v="Secondary School Examination (Class X) "/>
    <d v="2017-03-09T00:00:00"/>
    <d v="2017-04-10T00:00:00"/>
    <d v="2017-07-17T00:00:00"/>
    <d v="2017-07-24T00:00:00"/>
    <n v="1821"/>
    <n v="228"/>
    <n v="12617"/>
    <n v="14666"/>
    <n v="274381"/>
    <n v="18915"/>
    <n v="1222290"/>
    <n v="1515586"/>
    <n v="207681"/>
    <n v="18112"/>
    <n v="1211350"/>
    <n v="1437143"/>
    <n v="94.82"/>
    <n v="11413"/>
    <n v="3498"/>
    <n v="790"/>
    <n v="304"/>
    <n v="131"/>
    <n v="67"/>
    <n v="145"/>
    <n v="-1682"/>
    <n v="979745"/>
    <n v="671844"/>
    <n v="1651589"/>
    <n v="78213"/>
    <n v="57214"/>
    <n v="135427"/>
    <n v="31927"/>
    <n v="26341"/>
    <n v="58268"/>
    <n v="919505"/>
    <n v="624862"/>
    <n v="1544367"/>
    <n v="68926"/>
    <n v="49190"/>
    <n v="118116"/>
    <n v="28422"/>
    <n v="23057"/>
    <n v="51479"/>
    <n v="16903"/>
    <n v="11943"/>
    <n v="28846"/>
    <n v="1670"/>
    <n v="1592"/>
    <n v="3262"/>
    <n v="1714"/>
    <n v="1738"/>
    <n v="3452"/>
    <n v="936408"/>
    <n v="636805"/>
    <n v="1573213"/>
    <n v="70596"/>
    <n v="50782"/>
    <n v="121378"/>
    <n v="30136"/>
    <n v="24795"/>
    <n v="54931"/>
    <n v="95.58"/>
    <n v="94.78"/>
    <n v="95.25"/>
    <n v="90.26"/>
    <n v="88.76"/>
    <n v="89.63"/>
    <n v="94.39"/>
    <n v="94.13"/>
    <n v="94.27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3"/>
    <x v="3"/>
    <x v="3"/>
    <x v="3"/>
    <x v="3"/>
    <n v="0"/>
    <x v="2"/>
    <x v="3"/>
    <n v="0"/>
    <n v="0"/>
    <n v="0"/>
    <n v="0"/>
    <n v="0"/>
    <n v="0"/>
    <n v="0"/>
    <n v="0"/>
    <n v="0"/>
    <n v="0"/>
    <n v="-136003"/>
    <n v="-136070"/>
    <n v="-1573213"/>
    <n v="-121378"/>
    <n v="-54931"/>
  </r>
  <r>
    <x v="18"/>
    <x v="19"/>
    <s v="Secondary School Examination (Class-X)"/>
    <d v="2017-03-09T00:00:00"/>
    <d v="2017-04-10T00:00:00"/>
    <d v="2017-07-17T00:00:00"/>
    <d v="2017-07-24T00:00:00"/>
    <n v="1821"/>
    <n v="228"/>
    <n v="12617"/>
    <n v="14666"/>
    <n v="274381"/>
    <n v="18915"/>
    <n v="1222290"/>
    <n v="1515586"/>
    <n v="207681"/>
    <n v="18112"/>
    <n v="1211350"/>
    <n v="1437143"/>
    <n v="94.82"/>
    <n v="11413"/>
    <n v="3498"/>
    <n v="790"/>
    <n v="304"/>
    <n v="131"/>
    <n v="67"/>
    <n v="145"/>
    <n v="-1682"/>
    <n v="979745"/>
    <n v="671844"/>
    <n v="1651589"/>
    <n v="78213"/>
    <n v="57214"/>
    <n v="135427"/>
    <n v="31927"/>
    <n v="26341"/>
    <n v="58268"/>
    <n v="919505"/>
    <n v="624862"/>
    <n v="1544367"/>
    <n v="68926"/>
    <n v="49190"/>
    <n v="118116"/>
    <n v="28422"/>
    <n v="23057"/>
    <n v="51479"/>
    <n v="16903"/>
    <n v="11943"/>
    <n v="28846"/>
    <n v="1670"/>
    <n v="1592"/>
    <n v="3262"/>
    <n v="1714"/>
    <n v="1738"/>
    <n v="3452"/>
    <n v="936408"/>
    <n v="636805"/>
    <n v="1573213"/>
    <n v="70596"/>
    <n v="50782"/>
    <n v="121378"/>
    <n v="30136"/>
    <n v="24795"/>
    <n v="54931"/>
    <n v="95.58"/>
    <n v="94.78"/>
    <n v="95.25"/>
    <n v="90.26"/>
    <n v="88.76"/>
    <n v="89.63"/>
    <n v="94.39"/>
    <n v="94.13"/>
    <n v="94.27"/>
    <n v="3946"/>
    <n v="3511"/>
    <n v="7457"/>
    <n v="48"/>
    <n v="90"/>
    <n v="138"/>
    <n v="15"/>
    <n v="5"/>
    <n v="20"/>
    <n v="298"/>
    <n v="201"/>
    <n v="499"/>
    <n v="27"/>
    <n v="9"/>
    <n v="36"/>
    <n v="4"/>
    <n v="3"/>
    <n v="7"/>
    <n v="341"/>
    <n v="315"/>
    <n v="656"/>
    <n v="5"/>
    <n v="8"/>
    <n v="13"/>
    <n v="2"/>
    <n v="0"/>
    <n v="2"/>
    <n v="639"/>
    <n v="516"/>
    <n v="1155"/>
    <n v="32"/>
    <n v="17"/>
    <n v="49"/>
    <n v="6"/>
    <n v="3"/>
    <n v="9"/>
    <n v="16.190000000000001"/>
    <n v="14.7"/>
    <n v="15.49"/>
    <n v="66.67"/>
    <n v="18.89"/>
    <n v="35.51"/>
    <n v="40"/>
    <n v="60"/>
    <n v="45"/>
    <x v="17"/>
    <x v="17"/>
    <x v="16"/>
    <x v="16"/>
    <x v="16"/>
    <n v="82258"/>
    <x v="15"/>
    <x v="16"/>
    <n v="33514"/>
    <n v="197345"/>
    <n v="112084"/>
    <n v="309429"/>
    <n v="20642"/>
    <n v="15206"/>
    <n v="35848"/>
    <n v="9996"/>
    <n v="7969"/>
    <n v="17965"/>
    <n v="-143460"/>
    <n v="-137225"/>
    <n v="-30123"/>
    <n v="-3321"/>
    <n v="-3461"/>
  </r>
  <r>
    <x v="19"/>
    <x v="20"/>
    <s v="High School Leaving Certificate Examination"/>
    <d v="2017-02-15T00:00:00"/>
    <d v="2017-02-27T00:00:00"/>
    <d v="2017-05-06T00:00:00"/>
    <d v="2017-10-06T00:00:00"/>
    <n v="294"/>
    <n v="0"/>
    <n v="422"/>
    <n v="716"/>
    <n v="4296"/>
    <n v="0"/>
    <n v="14673"/>
    <n v="18969"/>
    <n v="1830"/>
    <n v="0"/>
    <n v="13085"/>
    <n v="14915"/>
    <n v="78.63"/>
    <n v="72"/>
    <n v="154"/>
    <n v="60"/>
    <n v="68"/>
    <n v="48"/>
    <n v="49"/>
    <n v="223"/>
    <n v="42"/>
    <n v="10699"/>
    <n v="11747"/>
    <n v="22446"/>
    <n v="106"/>
    <n v="92"/>
    <n v="198"/>
    <n v="9677"/>
    <n v="10721"/>
    <n v="20398"/>
    <n v="7577"/>
    <n v="8178"/>
    <n v="15755"/>
    <n v="85"/>
    <n v="70"/>
    <n v="155"/>
    <n v="6767"/>
    <n v="7377"/>
    <n v="14144"/>
    <n v="0"/>
    <n v="0"/>
    <n v="0"/>
    <n v="0"/>
    <n v="0"/>
    <n v="0"/>
    <n v="0"/>
    <n v="0"/>
    <n v="0"/>
    <n v="7577"/>
    <n v="8178"/>
    <n v="15755"/>
    <n v="85"/>
    <n v="70"/>
    <n v="155"/>
    <n v="6767"/>
    <n v="7377"/>
    <n v="14144"/>
    <n v="70.819999999999993"/>
    <n v="69.62"/>
    <n v="70.19"/>
    <n v="80.19"/>
    <n v="76.09"/>
    <n v="78.28"/>
    <n v="69.930000000000007"/>
    <n v="68.81"/>
    <n v="69.34"/>
    <n v="452"/>
    <n v="467"/>
    <n v="919"/>
    <n v="0"/>
    <n v="0"/>
    <n v="0"/>
    <n v="0"/>
    <n v="0"/>
    <n v="0"/>
    <n v="172"/>
    <n v="186"/>
    <n v="358"/>
    <n v="0"/>
    <n v="0"/>
    <n v="0"/>
    <n v="0"/>
    <n v="0"/>
    <n v="0"/>
    <n v="0"/>
    <n v="0"/>
    <n v="0"/>
    <n v="0"/>
    <n v="0"/>
    <n v="0"/>
    <n v="0"/>
    <n v="0"/>
    <n v="0"/>
    <n v="172"/>
    <n v="186"/>
    <n v="358"/>
    <n v="0"/>
    <n v="0"/>
    <n v="0"/>
    <n v="0"/>
    <n v="0"/>
    <n v="0"/>
    <n v="38.049999999999997"/>
    <n v="39.83"/>
    <n v="38.96"/>
    <e v="#DIV/0!"/>
    <e v="#DIV/0!"/>
    <e v="#DIV/0!"/>
    <e v="#DIV/0!"/>
    <e v="#DIV/0!"/>
    <e v="#DIV/0!"/>
    <x v="18"/>
    <x v="18"/>
    <x v="17"/>
    <x v="17"/>
    <x v="17"/>
    <n v="70"/>
    <x v="16"/>
    <x v="17"/>
    <n v="5484"/>
    <n v="4807"/>
    <n v="4653"/>
    <n v="9460"/>
    <n v="42"/>
    <n v="43"/>
    <n v="85"/>
    <n v="4410"/>
    <n v="4250"/>
    <n v="8660"/>
    <n v="-4396"/>
    <n v="-1198"/>
    <n v="-358"/>
    <n v="0"/>
    <n v="0"/>
  </r>
  <r>
    <x v="20"/>
    <x v="21"/>
    <s v="Secondary School Certificate Examination (Part-II)"/>
    <d v="2017-03-04T00:00:00"/>
    <d v="2017-03-29T00:00:00"/>
    <d v="2017-06-30T00:00:00"/>
    <d v="2017-07-05T00:00:00"/>
    <n v="8"/>
    <n v="0"/>
    <n v="0"/>
    <n v="8"/>
    <n v="1638"/>
    <n v="0"/>
    <n v="0"/>
    <n v="1638"/>
    <n v="1588"/>
    <n v="0"/>
    <n v="0"/>
    <n v="1588"/>
    <n v="96.95"/>
    <n v="0"/>
    <n v="326"/>
    <n v="405"/>
    <n v="348"/>
    <n v="303"/>
    <n v="204"/>
    <n v="52"/>
    <n v="-1630"/>
    <n v="876"/>
    <n v="762"/>
    <n v="1638"/>
    <n v="10"/>
    <n v="7"/>
    <n v="17"/>
    <n v="0"/>
    <n v="0"/>
    <n v="0"/>
    <n v="854"/>
    <n v="719"/>
    <n v="1573"/>
    <n v="10"/>
    <n v="7"/>
    <n v="17"/>
    <n v="0"/>
    <n v="0"/>
    <n v="0"/>
    <n v="8"/>
    <n v="7"/>
    <n v="15"/>
    <n v="0"/>
    <n v="0"/>
    <n v="0"/>
    <n v="0"/>
    <n v="0"/>
    <n v="0"/>
    <n v="862"/>
    <n v="726"/>
    <n v="1588"/>
    <n v="10"/>
    <n v="7"/>
    <n v="17"/>
    <n v="0"/>
    <n v="0"/>
    <n v="0"/>
    <n v="98.4"/>
    <n v="95.28"/>
    <n v="96.95"/>
    <n v="100"/>
    <n v="100"/>
    <n v="100"/>
    <e v="#DIV/0!"/>
    <e v="#DIV/0!"/>
    <e v="#DIV/0!"/>
    <n v="0"/>
    <n v="400"/>
    <n v="400"/>
    <n v="0"/>
    <n v="0"/>
    <n v="0"/>
    <n v="0"/>
    <n v="0"/>
    <n v="0"/>
    <n v="0"/>
    <n v="150"/>
    <n v="150"/>
    <n v="0"/>
    <n v="0"/>
    <n v="0"/>
    <n v="0"/>
    <n v="0"/>
    <n v="0"/>
    <n v="0"/>
    <n v="324"/>
    <n v="324"/>
    <n v="0"/>
    <n v="0"/>
    <n v="0"/>
    <n v="0"/>
    <n v="0"/>
    <n v="0"/>
    <n v="0"/>
    <n v="474"/>
    <n v="474"/>
    <n v="0"/>
    <n v="0"/>
    <n v="0"/>
    <n v="0"/>
    <n v="0"/>
    <n v="0"/>
    <e v="#DIV/0!"/>
    <n v="118.5"/>
    <n v="118.5"/>
    <e v="#DIV/0!"/>
    <e v="#DIV/0!"/>
    <e v="#DIV/0!"/>
    <e v="#DIV/0!"/>
    <e v="#DIV/0!"/>
    <e v="#DIV/0!"/>
    <x v="19"/>
    <x v="19"/>
    <x v="18"/>
    <x v="18"/>
    <x v="18"/>
    <n v="17"/>
    <x v="2"/>
    <x v="3"/>
    <n v="0"/>
    <n v="23"/>
    <n v="29"/>
    <n v="52"/>
    <n v="0"/>
    <n v="0"/>
    <n v="0"/>
    <n v="0"/>
    <n v="0"/>
    <n v="0"/>
    <n v="-400"/>
    <n v="-474"/>
    <n v="-424"/>
    <n v="0"/>
    <n v="0"/>
  </r>
  <r>
    <x v="21"/>
    <x v="22"/>
    <s v="Secondary School Certificate Public Examination"/>
    <d v="2017-03-14T00:00:00"/>
    <d v="2017-03-30T00:00:00"/>
    <d v="2017-06-05T00:00:00"/>
    <d v="2017-06-19T00:00:00"/>
    <n v="5560"/>
    <n v="230"/>
    <n v="5420"/>
    <n v="11210"/>
    <n v="256305"/>
    <n v="11357"/>
    <n v="240276"/>
    <n v="507938"/>
    <n v="207122"/>
    <n v="9029"/>
    <n v="211263"/>
    <n v="427414"/>
    <n v="84.15"/>
    <n v="2005"/>
    <n v="5369"/>
    <n v="2282"/>
    <n v="1521"/>
    <n v="936"/>
    <n v="709"/>
    <n v="724"/>
    <n v="-2336"/>
    <n v="257095"/>
    <n v="250843"/>
    <n v="507938"/>
    <n v="44539"/>
    <n v="45083"/>
    <n v="89622"/>
    <n v="25213"/>
    <n v="24041"/>
    <n v="49254"/>
    <n v="213264"/>
    <n v="214150"/>
    <n v="427414"/>
    <n v="35489"/>
    <n v="37046"/>
    <n v="72535"/>
    <n v="20652"/>
    <n v="19558"/>
    <n v="40210"/>
    <n v="29122"/>
    <n v="24333"/>
    <n v="53455"/>
    <n v="5852"/>
    <n v="5331"/>
    <n v="11183"/>
    <n v="2692"/>
    <n v="2629"/>
    <n v="5321"/>
    <n v="242386"/>
    <n v="238483"/>
    <n v="480869"/>
    <n v="41341"/>
    <n v="42377"/>
    <n v="83718"/>
    <n v="23344"/>
    <n v="22187"/>
    <n v="45531"/>
    <n v="94.28"/>
    <n v="95.07"/>
    <n v="94.67"/>
    <n v="92.82"/>
    <n v="94"/>
    <n v="93.41"/>
    <n v="92.59"/>
    <n v="92.29"/>
    <n v="92.44"/>
    <n v="55114"/>
    <n v="43428"/>
    <n v="98542"/>
    <n v="11243"/>
    <n v="9427"/>
    <n v="20670"/>
    <n v="5501"/>
    <n v="5197"/>
    <n v="10698"/>
    <n v="29122"/>
    <n v="24333"/>
    <n v="53455"/>
    <n v="5852"/>
    <n v="5331"/>
    <n v="11183"/>
    <n v="2692"/>
    <n v="2629"/>
    <n v="5321"/>
    <n v="0"/>
    <n v="0"/>
    <n v="0"/>
    <n v="0"/>
    <n v="0"/>
    <n v="0"/>
    <n v="0"/>
    <n v="0"/>
    <n v="0"/>
    <n v="29122"/>
    <n v="24333"/>
    <n v="53455"/>
    <n v="5852"/>
    <n v="5331"/>
    <n v="11183"/>
    <n v="2692"/>
    <n v="2629"/>
    <n v="5321"/>
    <n v="52.84"/>
    <n v="56.03"/>
    <n v="54.25"/>
    <n v="52.05"/>
    <n v="56.55"/>
    <n v="54.1"/>
    <n v="48.94"/>
    <n v="50.59"/>
    <n v="49.74"/>
    <x v="3"/>
    <x v="3"/>
    <x v="3"/>
    <x v="3"/>
    <x v="3"/>
    <n v="0"/>
    <x v="2"/>
    <x v="3"/>
    <n v="0"/>
    <n v="0"/>
    <n v="0"/>
    <n v="0"/>
    <n v="0"/>
    <n v="0"/>
    <n v="0"/>
    <n v="0"/>
    <n v="0"/>
    <n v="0"/>
    <n v="-98542"/>
    <n v="-106910"/>
    <n v="-534324"/>
    <n v="-94901"/>
    <n v="-50852"/>
  </r>
  <r>
    <x v="22"/>
    <x v="23"/>
    <s v="High School Correspondence Course Examination"/>
    <d v="2017-10-05T00:00:00"/>
    <d v="2017-10-12T00:00:00"/>
    <s v="Nil"/>
    <s v="Nil"/>
    <n v="0"/>
    <n v="0"/>
    <n v="0"/>
    <n v="0"/>
    <n v="0"/>
    <n v="0"/>
    <n v="0"/>
    <n v="0"/>
    <n v="0"/>
    <n v="0"/>
    <n v="0"/>
    <n v="0"/>
    <e v="#DIV/0!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n v="111"/>
    <n v="69"/>
    <n v="180"/>
    <n v="0"/>
    <n v="0"/>
    <n v="0"/>
    <n v="0"/>
    <n v="0"/>
    <n v="0"/>
    <n v="63"/>
    <n v="59"/>
    <n v="122"/>
    <n v="0"/>
    <n v="0"/>
    <n v="0"/>
    <n v="0"/>
    <n v="0"/>
    <n v="0"/>
    <n v="25"/>
    <n v="5"/>
    <n v="30"/>
    <n v="0"/>
    <n v="0"/>
    <n v="0"/>
    <n v="0"/>
    <n v="0"/>
    <n v="0"/>
    <n v="88"/>
    <n v="64"/>
    <n v="152"/>
    <n v="0"/>
    <n v="0"/>
    <n v="0"/>
    <n v="0"/>
    <n v="0"/>
    <n v="0"/>
    <n v="79.28"/>
    <n v="92.75"/>
    <n v="84.44"/>
    <e v="#DIV/0!"/>
    <e v="#DIV/0!"/>
    <e v="#DIV/0!"/>
    <e v="#DIV/0!"/>
    <e v="#DIV/0!"/>
    <e v="#DIV/0!"/>
    <x v="3"/>
    <x v="20"/>
    <x v="19"/>
    <x v="3"/>
    <x v="3"/>
    <n v="0"/>
    <x v="2"/>
    <x v="3"/>
    <n v="0"/>
    <n v="80"/>
    <n v="60"/>
    <n v="140"/>
    <n v="0"/>
    <n v="0"/>
    <n v="0"/>
    <n v="0"/>
    <n v="0"/>
    <n v="0"/>
    <n v="-180"/>
    <n v="-152"/>
    <n v="-9"/>
    <n v="0"/>
    <n v="0"/>
  </r>
  <r>
    <x v="23"/>
    <x v="24"/>
    <s v="Board of Academic Council -2017"/>
    <s v="Nil"/>
    <s v="Nil"/>
    <s v="Nil"/>
    <s v="Nil"/>
    <n v="2187"/>
    <n v="1065"/>
    <n v="11"/>
    <n v="3263"/>
    <n v="274572"/>
    <n v="187113"/>
    <n v="1085"/>
    <n v="462770"/>
    <n v="171212"/>
    <n v="136299"/>
    <n v="776"/>
    <n v="308287"/>
    <n v="66.62"/>
    <n v="141"/>
    <n v="362"/>
    <n v="536"/>
    <n v="544"/>
    <n v="530"/>
    <n v="509"/>
    <n v="641"/>
    <n v="0"/>
    <n v="184745"/>
    <n v="195038"/>
    <n v="379783"/>
    <n v="22504"/>
    <n v="22404"/>
    <n v="44908"/>
    <n v="42485"/>
    <n v="44999"/>
    <n v="87484"/>
    <n v="137459"/>
    <n v="135209"/>
    <n v="272668"/>
    <n v="15869"/>
    <n v="13748"/>
    <n v="29617"/>
    <n v="29146"/>
    <n v="28391"/>
    <n v="57537"/>
    <n v="0"/>
    <n v="0"/>
    <n v="0"/>
    <n v="0"/>
    <n v="1"/>
    <n v="1"/>
    <n v="0"/>
    <n v="0"/>
    <n v="0"/>
    <n v="137459"/>
    <n v="135209"/>
    <n v="272668"/>
    <n v="15869"/>
    <n v="13749"/>
    <n v="29618"/>
    <n v="29146"/>
    <n v="28391"/>
    <n v="57537"/>
    <n v="74.400000000000006"/>
    <n v="69.319999999999993"/>
    <n v="71.8"/>
    <n v="70.52"/>
    <n v="61.37"/>
    <n v="65.95"/>
    <n v="68.599999999999994"/>
    <n v="63.09"/>
    <n v="65.77"/>
    <n v="43767"/>
    <n v="39220"/>
    <n v="82987"/>
    <n v="6122"/>
    <n v="5666"/>
    <n v="11788"/>
    <n v="13534"/>
    <n v="13892"/>
    <n v="27426"/>
    <n v="23518"/>
    <n v="18101"/>
    <n v="41619"/>
    <n v="3050"/>
    <n v="2281"/>
    <n v="5331"/>
    <n v="6094"/>
    <n v="6011"/>
    <n v="12105"/>
    <n v="0"/>
    <n v="0"/>
    <n v="0"/>
    <n v="0"/>
    <n v="0"/>
    <n v="0"/>
    <n v="0"/>
    <n v="0"/>
    <n v="0"/>
    <n v="23518"/>
    <n v="18101"/>
    <n v="41619"/>
    <n v="3050"/>
    <n v="2281"/>
    <n v="5331"/>
    <n v="6094"/>
    <n v="6011"/>
    <n v="12105"/>
    <n v="53.73"/>
    <n v="46.15"/>
    <n v="50.15"/>
    <n v="49.82"/>
    <n v="40.26"/>
    <n v="45.22"/>
    <n v="45.03"/>
    <n v="43.27"/>
    <n v="44.14"/>
    <x v="20"/>
    <x v="21"/>
    <x v="20"/>
    <x v="19"/>
    <x v="19"/>
    <n v="11480"/>
    <x v="17"/>
    <x v="18"/>
    <n v="23000"/>
    <n v="95314"/>
    <n v="93572"/>
    <n v="188886"/>
    <n v="12393"/>
    <n v="11076"/>
    <n v="23469"/>
    <n v="24160"/>
    <n v="0"/>
    <n v="24160"/>
    <n v="0"/>
    <n v="-6000"/>
    <n v="0"/>
    <n v="0"/>
    <n v="-22482"/>
  </r>
  <r>
    <x v="24"/>
    <x v="25"/>
    <s v="Jammu and Kashmir board Class - X"/>
    <s v="Nil"/>
    <s v="Nil"/>
    <s v="Nil"/>
    <s v="Nil"/>
    <n v="0"/>
    <n v="0"/>
    <n v="0"/>
    <n v="0"/>
    <n v="0"/>
    <n v="0"/>
    <n v="0"/>
    <n v="0"/>
    <n v="0"/>
    <n v="0"/>
    <n v="0"/>
    <n v="0"/>
    <e v="#DIV/0!"/>
    <n v="0"/>
    <n v="0"/>
    <n v="0"/>
    <n v="0"/>
    <n v="0"/>
    <n v="0"/>
    <n v="0"/>
    <n v="0"/>
    <n v="75356"/>
    <n v="66388"/>
    <n v="141744"/>
    <n v="0"/>
    <n v="0"/>
    <n v="0"/>
    <n v="0"/>
    <n v="0"/>
    <n v="0"/>
    <n v="46549"/>
    <n v="41265"/>
    <n v="87814"/>
    <n v="0"/>
    <n v="0"/>
    <n v="0"/>
    <n v="0"/>
    <n v="0"/>
    <n v="0"/>
    <n v="0"/>
    <n v="0"/>
    <n v="0"/>
    <n v="0"/>
    <n v="0"/>
    <n v="0"/>
    <n v="0"/>
    <n v="0"/>
    <n v="0"/>
    <n v="46549"/>
    <n v="41265"/>
    <n v="87814"/>
    <n v="0"/>
    <n v="0"/>
    <n v="0"/>
    <n v="0"/>
    <n v="0"/>
    <n v="0"/>
    <n v="61.77"/>
    <n v="62.16"/>
    <n v="61.95"/>
    <e v="#DIV/0!"/>
    <e v="#DIV/0!"/>
    <e v="#DIV/0!"/>
    <e v="#DIV/0!"/>
    <e v="#DIV/0!"/>
    <e v="#DIV/0!"/>
    <n v="81979"/>
    <n v="55099"/>
    <n v="137078"/>
    <n v="0"/>
    <n v="0"/>
    <n v="0"/>
    <n v="0"/>
    <n v="0"/>
    <n v="0"/>
    <n v="37673"/>
    <n v="28593"/>
    <n v="66266"/>
    <n v="0"/>
    <n v="0"/>
    <n v="0"/>
    <n v="0"/>
    <n v="0"/>
    <n v="0"/>
    <n v="0"/>
    <n v="0"/>
    <n v="0"/>
    <n v="0"/>
    <n v="0"/>
    <n v="0"/>
    <n v="0"/>
    <n v="0"/>
    <n v="0"/>
    <n v="37673"/>
    <n v="28593"/>
    <n v="66266"/>
    <n v="0"/>
    <n v="0"/>
    <n v="0"/>
    <n v="0"/>
    <n v="0"/>
    <n v="0"/>
    <n v="45.95"/>
    <n v="51.89"/>
    <n v="48.34"/>
    <e v="#DIV/0!"/>
    <e v="#DIV/0!"/>
    <e v="#DIV/0!"/>
    <e v="#DIV/0!"/>
    <e v="#DIV/0!"/>
    <e v="#DIV/0!"/>
    <x v="21"/>
    <x v="22"/>
    <x v="21"/>
    <x v="3"/>
    <x v="3"/>
    <n v="0"/>
    <x v="2"/>
    <x v="3"/>
    <n v="0"/>
    <n v="62806"/>
    <n v="49407"/>
    <n v="112213"/>
    <n v="0"/>
    <n v="0"/>
    <n v="0"/>
    <n v="0"/>
    <n v="0"/>
    <n v="0"/>
    <n v="-278822"/>
    <n v="-154080"/>
    <n v="0"/>
    <n v="0"/>
    <n v="0"/>
  </r>
  <r>
    <x v="25"/>
    <x v="26"/>
    <s v="Indian Certificate of Secondary Education"/>
    <d v="2017-03-10T00:00:00"/>
    <d v="2017-04-21T00:00:00"/>
    <s v="Nil"/>
    <s v="Nil"/>
    <n v="9"/>
    <n v="8"/>
    <n v="2089"/>
    <n v="2106"/>
    <n v="343"/>
    <n v="993"/>
    <n v="173963"/>
    <n v="175299"/>
    <n v="336"/>
    <n v="975"/>
    <n v="171421"/>
    <n v="172732"/>
    <n v="98.54"/>
    <n v="1598"/>
    <n v="403"/>
    <n v="67"/>
    <n v="25"/>
    <n v="7"/>
    <n v="5"/>
    <n v="1"/>
    <n v="0"/>
    <n v="96566"/>
    <n v="78428"/>
    <n v="174994"/>
    <n v="4666"/>
    <n v="3537"/>
    <n v="8203"/>
    <n v="3058"/>
    <n v="2729"/>
    <n v="5787"/>
    <n v="94841"/>
    <n v="77703"/>
    <n v="172544"/>
    <n v="4541"/>
    <n v="3473"/>
    <n v="8014"/>
    <n v="2972"/>
    <n v="2661"/>
    <n v="5633"/>
    <n v="0"/>
    <n v="0"/>
    <n v="0"/>
    <n v="0"/>
    <n v="0"/>
    <n v="0"/>
    <n v="0"/>
    <n v="0"/>
    <n v="0"/>
    <n v="94841"/>
    <n v="77703"/>
    <n v="172544"/>
    <n v="4541"/>
    <n v="3473"/>
    <n v="8014"/>
    <n v="2972"/>
    <n v="2661"/>
    <n v="5633"/>
    <n v="98.21"/>
    <n v="99.08"/>
    <n v="98.6"/>
    <n v="97.32"/>
    <n v="98.19"/>
    <n v="97.7"/>
    <n v="97.19"/>
    <n v="97.51"/>
    <n v="97.34"/>
    <n v="203"/>
    <n v="102"/>
    <n v="305"/>
    <n v="18"/>
    <n v="7"/>
    <n v="25"/>
    <n v="14"/>
    <n v="9"/>
    <n v="23"/>
    <n v="121"/>
    <n v="67"/>
    <n v="188"/>
    <n v="14"/>
    <n v="6"/>
    <n v="20"/>
    <n v="6"/>
    <n v="7"/>
    <n v="13"/>
    <n v="0"/>
    <n v="0"/>
    <n v="0"/>
    <n v="0"/>
    <n v="0"/>
    <n v="0"/>
    <n v="0"/>
    <n v="0"/>
    <n v="0"/>
    <n v="121"/>
    <n v="67"/>
    <n v="188"/>
    <n v="14"/>
    <n v="6"/>
    <n v="20"/>
    <n v="6"/>
    <n v="7"/>
    <n v="13"/>
    <n v="59.61"/>
    <n v="65.69"/>
    <n v="61.64"/>
    <n v="77.78"/>
    <n v="85.71"/>
    <n v="80"/>
    <n v="42.86"/>
    <n v="77.78"/>
    <n v="56.52"/>
    <x v="22"/>
    <x v="23"/>
    <x v="22"/>
    <x v="20"/>
    <x v="20"/>
    <n v="6697"/>
    <x v="18"/>
    <x v="19"/>
    <n v="4323"/>
    <n v="11693"/>
    <n v="5987"/>
    <n v="17680"/>
    <n v="823"/>
    <n v="514"/>
    <n v="1337"/>
    <n v="828"/>
    <n v="495"/>
    <n v="1323"/>
    <n v="0"/>
    <n v="0"/>
    <n v="0"/>
    <n v="0"/>
    <n v="0"/>
  </r>
  <r>
    <x v="26"/>
    <x v="27"/>
    <s v="Madhyamik Pariksha(Secondary Examination)"/>
    <d v="2017-03-03T00:00:00"/>
    <d v="2017-03-23T00:00:00"/>
    <s v="Nil"/>
    <s v="Nil"/>
    <n v="956"/>
    <n v="0"/>
    <n v="0"/>
    <n v="956"/>
    <n v="49374"/>
    <n v="0"/>
    <n v="0"/>
    <n v="49374"/>
    <n v="29289"/>
    <n v="0"/>
    <n v="0"/>
    <n v="29289"/>
    <n v="59.32"/>
    <n v="1598"/>
    <n v="51"/>
    <n v="67"/>
    <n v="119"/>
    <n v="126"/>
    <n v="139"/>
    <n v="335"/>
    <n v="-1479"/>
    <n v="23837"/>
    <n v="24516"/>
    <n v="48353"/>
    <n v="4644"/>
    <n v="4581"/>
    <n v="9225"/>
    <n v="7905"/>
    <n v="7934"/>
    <n v="15839"/>
    <n v="14724"/>
    <n v="14279"/>
    <n v="29003"/>
    <n v="3091"/>
    <n v="2989"/>
    <n v="6080"/>
    <n v="3614"/>
    <n v="3023"/>
    <n v="6637"/>
    <n v="0"/>
    <n v="0"/>
    <n v="0"/>
    <n v="0"/>
    <n v="0"/>
    <n v="0"/>
    <n v="0"/>
    <n v="0"/>
    <n v="0"/>
    <n v="14724"/>
    <n v="14279"/>
    <n v="29003"/>
    <n v="3091"/>
    <n v="2989"/>
    <n v="6080"/>
    <n v="3614"/>
    <n v="3023"/>
    <n v="6637"/>
    <n v="61.77"/>
    <n v="58.24"/>
    <n v="59.98"/>
    <n v="66.56"/>
    <n v="65.25"/>
    <n v="65.91"/>
    <n v="45.72"/>
    <n v="38.1"/>
    <n v="41.9"/>
    <n v="488"/>
    <n v="533"/>
    <n v="1021"/>
    <n v="95"/>
    <n v="84"/>
    <n v="179"/>
    <n v="139"/>
    <n v="170"/>
    <n v="309"/>
    <n v="98"/>
    <n v="188"/>
    <n v="286"/>
    <n v="16"/>
    <n v="36"/>
    <n v="52"/>
    <n v="29"/>
    <n v="40"/>
    <n v="69"/>
    <n v="0"/>
    <n v="0"/>
    <n v="0"/>
    <n v="0"/>
    <n v="0"/>
    <n v="0"/>
    <n v="0"/>
    <n v="0"/>
    <n v="0"/>
    <n v="98"/>
    <n v="188"/>
    <n v="286"/>
    <n v="16"/>
    <n v="36"/>
    <n v="52"/>
    <n v="29"/>
    <n v="40"/>
    <n v="69"/>
    <n v="20.079999999999998"/>
    <n v="35.270000000000003"/>
    <n v="28.01"/>
    <n v="16.84"/>
    <n v="42.86"/>
    <n v="29.05"/>
    <n v="20.86"/>
    <n v="23.53"/>
    <n v="22.33"/>
    <x v="23"/>
    <x v="24"/>
    <x v="23"/>
    <x v="21"/>
    <x v="21"/>
    <n v="966"/>
    <x v="19"/>
    <x v="20"/>
    <n v="232"/>
    <n v="12497"/>
    <n v="12312"/>
    <n v="24809"/>
    <n v="2597"/>
    <n v="2569"/>
    <n v="5166"/>
    <n v="3515"/>
    <n v="2959"/>
    <n v="6474"/>
    <n v="0"/>
    <n v="0"/>
    <n v="0"/>
    <n v="0"/>
    <n v="0"/>
  </r>
  <r>
    <x v="27"/>
    <x v="28"/>
    <s v="Board of Secondary education"/>
    <s v="Nil"/>
    <s v="Nil"/>
    <s v="Nil"/>
    <s v="Nil"/>
    <n v="0"/>
    <n v="0"/>
    <n v="0"/>
    <n v="0"/>
    <n v="0"/>
    <n v="0"/>
    <n v="0"/>
    <n v="0"/>
    <n v="0"/>
    <n v="0"/>
    <n v="0"/>
    <n v="0"/>
    <e v="#DIV/0!"/>
    <n v="0"/>
    <n v="0"/>
    <n v="0"/>
    <n v="0"/>
    <n v="0"/>
    <n v="0"/>
    <n v="0"/>
    <n v="0"/>
    <n v="473003"/>
    <n v="587495"/>
    <n v="1060498"/>
    <n v="139447"/>
    <n v="164679"/>
    <n v="304126"/>
    <n v="27618"/>
    <n v="35521"/>
    <n v="63139"/>
    <n v="412446"/>
    <n v="462117"/>
    <n v="874563"/>
    <n v="116600"/>
    <n v="122050"/>
    <n v="238650"/>
    <n v="20038"/>
    <n v="21529"/>
    <n v="41567"/>
    <n v="0"/>
    <n v="0"/>
    <n v="0"/>
    <n v="0"/>
    <n v="0"/>
    <n v="0"/>
    <n v="0"/>
    <n v="0"/>
    <n v="0"/>
    <n v="412446"/>
    <n v="462117"/>
    <n v="874563"/>
    <n v="116600"/>
    <n v="122050"/>
    <n v="238650"/>
    <n v="20038"/>
    <n v="21529"/>
    <n v="41567"/>
    <n v="87.2"/>
    <n v="78.66"/>
    <n v="82.47"/>
    <n v="83.62"/>
    <n v="74.11"/>
    <n v="78.47"/>
    <n v="72.55"/>
    <n v="60.61"/>
    <n v="65.83"/>
    <n v="466"/>
    <n v="159"/>
    <n v="625"/>
    <n v="83"/>
    <n v="22"/>
    <n v="105"/>
    <n v="28"/>
    <n v="10"/>
    <n v="38"/>
    <n v="358"/>
    <n v="63"/>
    <n v="421"/>
    <n v="70"/>
    <n v="10"/>
    <n v="80"/>
    <n v="13"/>
    <n v="5"/>
    <n v="18"/>
    <n v="0"/>
    <n v="0"/>
    <n v="0"/>
    <n v="0"/>
    <n v="0"/>
    <n v="0"/>
    <n v="0"/>
    <n v="0"/>
    <n v="0"/>
    <n v="358"/>
    <n v="63"/>
    <n v="421"/>
    <n v="70"/>
    <n v="10"/>
    <n v="80"/>
    <n v="13"/>
    <n v="5"/>
    <n v="18"/>
    <n v="76.819999999999993"/>
    <n v="39.619999999999997"/>
    <n v="67.36"/>
    <n v="84.34"/>
    <n v="45.45"/>
    <n v="76.19"/>
    <n v="46.43"/>
    <n v="50"/>
    <n v="47.37"/>
    <x v="24"/>
    <x v="25"/>
    <x v="24"/>
    <x v="22"/>
    <x v="22"/>
    <n v="6840"/>
    <x v="20"/>
    <x v="21"/>
    <n v="433"/>
    <n v="36860"/>
    <n v="33974"/>
    <n v="70834"/>
    <n v="7165"/>
    <n v="5667"/>
    <n v="12832"/>
    <n v="722"/>
    <n v="517"/>
    <n v="1239"/>
    <n v="-1061123"/>
    <n v="-874984"/>
    <n v="-755738"/>
    <n v="-219058"/>
    <n v="-39913"/>
  </r>
  <r>
    <x v="28"/>
    <x v="29"/>
    <s v="Board of Secondary education"/>
    <s v="Nil"/>
    <s v="Nil"/>
    <s v="Nil"/>
    <s v="Nil"/>
    <n v="0"/>
    <n v="0"/>
    <n v="0"/>
    <n v="0"/>
    <n v="0"/>
    <n v="0"/>
    <n v="0"/>
    <n v="0"/>
    <n v="0"/>
    <n v="0"/>
    <n v="0"/>
    <n v="0"/>
    <e v="#DIV/0!"/>
    <n v="0"/>
    <n v="0"/>
    <n v="0"/>
    <n v="0"/>
    <n v="0"/>
    <n v="0"/>
    <n v="0"/>
    <n v="0"/>
    <n v="16119"/>
    <n v="19116"/>
    <n v="35235"/>
    <n v="125"/>
    <n v="141"/>
    <n v="266"/>
    <n v="14310"/>
    <n v="17452"/>
    <n v="31762"/>
    <n v="11240"/>
    <n v="13046"/>
    <n v="24286"/>
    <n v="76"/>
    <n v="95"/>
    <n v="171"/>
    <n v="9925"/>
    <n v="11851"/>
    <n v="21776"/>
    <n v="0"/>
    <n v="0"/>
    <n v="0"/>
    <n v="0"/>
    <n v="0"/>
    <n v="0"/>
    <n v="0"/>
    <n v="0"/>
    <n v="0"/>
    <n v="11240"/>
    <n v="13046"/>
    <n v="24286"/>
    <n v="76"/>
    <n v="95"/>
    <n v="171"/>
    <n v="9925"/>
    <n v="11851"/>
    <n v="21776"/>
    <n v="69.73"/>
    <n v="68.25"/>
    <n v="68.930000000000007"/>
    <n v="60.8"/>
    <n v="67.38"/>
    <n v="64.290000000000006"/>
    <n v="69.36"/>
    <n v="67.91"/>
    <n v="68.56"/>
    <n v="7536"/>
    <n v="8202"/>
    <n v="15738"/>
    <n v="15"/>
    <n v="16"/>
    <n v="31"/>
    <n v="7379"/>
    <n v="8020"/>
    <n v="15399"/>
    <n v="1449"/>
    <n v="1823"/>
    <n v="3272"/>
    <n v="4"/>
    <n v="12"/>
    <n v="16"/>
    <n v="1385"/>
    <n v="1739"/>
    <n v="3124"/>
    <n v="0"/>
    <n v="0"/>
    <n v="0"/>
    <n v="0"/>
    <n v="0"/>
    <n v="0"/>
    <n v="0"/>
    <n v="0"/>
    <n v="0"/>
    <n v="1449"/>
    <n v="1823"/>
    <n v="3272"/>
    <n v="4"/>
    <n v="12"/>
    <n v="16"/>
    <n v="1385"/>
    <n v="1739"/>
    <n v="3124"/>
    <n v="19.23"/>
    <n v="22.23"/>
    <n v="20.79"/>
    <n v="26.67"/>
    <n v="75"/>
    <n v="51.61"/>
    <n v="18.77"/>
    <n v="21.68"/>
    <n v="20.29"/>
    <x v="25"/>
    <x v="26"/>
    <x v="25"/>
    <x v="23"/>
    <x v="23"/>
    <n v="13"/>
    <x v="21"/>
    <x v="22"/>
    <n v="1211"/>
    <n v="2177"/>
    <n v="2482"/>
    <n v="4659"/>
    <n v="15"/>
    <n v="18"/>
    <n v="33"/>
    <n v="1889"/>
    <n v="2232"/>
    <n v="4121"/>
    <n v="-50973"/>
    <n v="-27558"/>
    <n v="-21394"/>
    <n v="-141"/>
    <n v="-19568"/>
  </r>
  <r>
    <x v="29"/>
    <x v="30"/>
    <s v="Board of Secondary education"/>
    <d v="2017-03-17T00:00:00"/>
    <d v="2017-01-04T00:00:00"/>
    <d v="2017-06-14T00:00:00"/>
    <d v="2017-06-28T00:00:00"/>
    <n v="5991"/>
    <n v="416"/>
    <n v="4736"/>
    <n v="11143"/>
    <n v="356314"/>
    <n v="21689"/>
    <n v="231499"/>
    <n v="609502"/>
    <n v="316337"/>
    <n v="18763"/>
    <n v="225153"/>
    <n v="560253"/>
    <n v="91.92"/>
    <n v="4102"/>
    <n v="8188"/>
    <n v="1555"/>
    <n v="686"/>
    <n v="370"/>
    <n v="251"/>
    <n v="268"/>
    <n v="-4277"/>
    <n v="314471"/>
    <n v="295031"/>
    <n v="609502"/>
    <n v="58595"/>
    <n v="57980"/>
    <n v="116575"/>
    <n v="14898"/>
    <n v="14787"/>
    <n v="29685"/>
    <n v="288909"/>
    <n v="271344"/>
    <n v="560253"/>
    <n v="51610"/>
    <n v="51191"/>
    <n v="102801"/>
    <n v="12543"/>
    <n v="12328"/>
    <n v="24871"/>
    <n v="0"/>
    <n v="0"/>
    <n v="0"/>
    <n v="0"/>
    <n v="0"/>
    <n v="0"/>
    <n v="0"/>
    <n v="0"/>
    <n v="0"/>
    <n v="288909"/>
    <n v="271344"/>
    <n v="560253"/>
    <n v="51610"/>
    <n v="51191"/>
    <n v="102801"/>
    <n v="12543"/>
    <n v="12328"/>
    <n v="24871"/>
    <n v="91.87"/>
    <n v="91.97"/>
    <n v="91.92"/>
    <n v="88.08"/>
    <n v="88.29"/>
    <n v="88.18"/>
    <n v="84.19"/>
    <n v="83.37"/>
    <n v="83.78"/>
    <n v="8340"/>
    <n v="4696"/>
    <n v="13036"/>
    <n v="2425"/>
    <n v="1517"/>
    <n v="3942"/>
    <n v="441"/>
    <n v="336"/>
    <n v="777"/>
    <n v="5095"/>
    <n v="3167"/>
    <n v="8262"/>
    <n v="1379"/>
    <n v="964"/>
    <n v="2343"/>
    <n v="256"/>
    <n v="209"/>
    <n v="465"/>
    <n v="0"/>
    <n v="0"/>
    <n v="0"/>
    <n v="0"/>
    <n v="0"/>
    <n v="0"/>
    <n v="0"/>
    <n v="0"/>
    <n v="0"/>
    <n v="5095"/>
    <n v="3167"/>
    <n v="8262"/>
    <n v="1379"/>
    <n v="964"/>
    <n v="2343"/>
    <n v="256"/>
    <n v="209"/>
    <n v="465"/>
    <n v="61.09"/>
    <n v="67.44"/>
    <n v="63.38"/>
    <n v="56.87"/>
    <n v="63.55"/>
    <n v="59.44"/>
    <n v="58.05"/>
    <n v="62.2"/>
    <n v="59.85"/>
    <x v="3"/>
    <x v="3"/>
    <x v="3"/>
    <x v="3"/>
    <x v="3"/>
    <n v="0"/>
    <x v="2"/>
    <x v="3"/>
    <n v="0"/>
    <n v="0"/>
    <n v="0"/>
    <n v="0"/>
    <n v="0"/>
    <n v="0"/>
    <n v="0"/>
    <n v="0"/>
    <n v="0"/>
    <n v="0"/>
    <n v="-13036"/>
    <n v="-8262"/>
    <n v="-568515"/>
    <n v="-105144"/>
    <n v="-25336"/>
  </r>
  <r>
    <x v="30"/>
    <x v="31"/>
    <s v="Secondary School Certificate Examination"/>
    <d v="2017-03-07T00:00:00"/>
    <d v="2017-04-01T00:00:00"/>
    <d v="2017-07-18T00:00:00"/>
    <d v="2017-08-02T00:00:00"/>
    <n v="0"/>
    <n v="21684"/>
    <n v="0"/>
    <n v="21684"/>
    <n v="0"/>
    <n v="1755005"/>
    <n v="0"/>
    <n v="1755005"/>
    <n v="0"/>
    <n v="1537034"/>
    <n v="0"/>
    <n v="1537034"/>
    <n v="87.58"/>
    <n v="3676"/>
    <n v="8029"/>
    <n v="5025"/>
    <n v="2578"/>
    <n v="1154"/>
    <n v="581"/>
    <n v="641"/>
    <n v="0"/>
    <n v="949323"/>
    <n v="759013"/>
    <n v="1708336"/>
    <n v="138887"/>
    <n v="112343"/>
    <n v="251230"/>
    <n v="83241"/>
    <n v="66302"/>
    <n v="149543"/>
    <n v="799260"/>
    <n v="685002"/>
    <n v="1484262"/>
    <n v="108819"/>
    <n v="95959"/>
    <n v="204778"/>
    <n v="63430"/>
    <n v="54168"/>
    <n v="117598"/>
    <n v="18565"/>
    <n v="9782"/>
    <n v="28347"/>
    <n v="3795"/>
    <n v="2302"/>
    <n v="6097"/>
    <n v="1653"/>
    <n v="1083"/>
    <n v="2736"/>
    <n v="817825"/>
    <n v="694784"/>
    <n v="1512609"/>
    <n v="112614"/>
    <n v="98261"/>
    <n v="210875"/>
    <n v="65083"/>
    <n v="55251"/>
    <n v="120334"/>
    <n v="86.15"/>
    <n v="91.54"/>
    <n v="88.54"/>
    <n v="81.08"/>
    <n v="87.47"/>
    <n v="83.94"/>
    <n v="78.19"/>
    <n v="83.33"/>
    <n v="80.47"/>
    <n v="33623"/>
    <n v="13046"/>
    <n v="46669"/>
    <n v="4522"/>
    <n v="1983"/>
    <n v="6505"/>
    <n v="1560"/>
    <n v="695"/>
    <n v="2255"/>
    <n v="14966"/>
    <n v="7251"/>
    <n v="22217"/>
    <n v="1625"/>
    <n v="918"/>
    <n v="2543"/>
    <n v="684"/>
    <n v="383"/>
    <n v="1067"/>
    <n v="1609"/>
    <n v="599"/>
    <n v="2208"/>
    <n v="267"/>
    <n v="108"/>
    <n v="375"/>
    <n v="71"/>
    <n v="33"/>
    <n v="104"/>
    <n v="16575"/>
    <n v="7850"/>
    <n v="24425"/>
    <n v="1892"/>
    <n v="1026"/>
    <n v="2918"/>
    <n v="755"/>
    <n v="416"/>
    <n v="1171"/>
    <n v="49.3"/>
    <n v="60.17"/>
    <n v="52.34"/>
    <n v="41.84"/>
    <n v="51.74"/>
    <n v="44.86"/>
    <n v="48.4"/>
    <n v="59.86"/>
    <n v="51.93"/>
    <x v="26"/>
    <x v="27"/>
    <x v="26"/>
    <x v="24"/>
    <x v="24"/>
    <n v="106157"/>
    <x v="22"/>
    <x v="23"/>
    <n v="53442"/>
    <n v="388807"/>
    <n v="250038"/>
    <n v="638845"/>
    <n v="63447"/>
    <n v="43901"/>
    <n v="107348"/>
    <n v="38706"/>
    <n v="29357"/>
    <n v="68063"/>
    <n v="0"/>
    <n v="0"/>
    <n v="0"/>
    <n v="-288"/>
    <n v="0"/>
  </r>
  <r>
    <x v="31"/>
    <x v="32"/>
    <s v="Nil"/>
    <s v="Nil"/>
    <s v="Nil"/>
    <s v="Nil"/>
    <s v="Nil"/>
    <n v="0"/>
    <n v="0"/>
    <n v="0"/>
    <n v="0"/>
    <n v="0"/>
    <n v="0"/>
    <n v="0"/>
    <n v="0"/>
    <n v="0"/>
    <n v="0"/>
    <n v="0"/>
    <n v="0"/>
    <e v="#DIV/0!"/>
    <n v="0"/>
    <n v="0"/>
    <n v="0"/>
    <n v="0"/>
    <n v="0"/>
    <n v="0"/>
    <n v="0"/>
    <n v="0"/>
    <n v="231537"/>
    <n v="223916"/>
    <n v="455453"/>
    <n v="23902"/>
    <n v="22842"/>
    <n v="46744"/>
    <n v="4264"/>
    <n v="4192"/>
    <n v="8456"/>
    <n v="220053"/>
    <n v="217103"/>
    <n v="437156"/>
    <n v="21533"/>
    <n v="21493"/>
    <n v="43026"/>
    <n v="3482"/>
    <n v="3514"/>
    <n v="6996"/>
    <n v="7454"/>
    <n v="4715"/>
    <n v="12169"/>
    <n v="1437"/>
    <n v="956"/>
    <n v="2393"/>
    <n v="289"/>
    <n v="313"/>
    <n v="602"/>
    <n v="227507"/>
    <n v="221818"/>
    <n v="449325"/>
    <n v="22970"/>
    <n v="22449"/>
    <n v="45419"/>
    <n v="3771"/>
    <n v="3827"/>
    <n v="7598"/>
    <n v="98.26"/>
    <n v="99.06"/>
    <n v="98.65"/>
    <n v="96.1"/>
    <n v="98.28"/>
    <n v="97.17"/>
    <n v="88.44"/>
    <n v="91.29"/>
    <n v="89.85"/>
    <n v="1953"/>
    <n v="685"/>
    <n v="2638"/>
    <n v="0"/>
    <n v="0"/>
    <n v="0"/>
    <n v="0"/>
    <n v="0"/>
    <n v="0"/>
    <n v="991"/>
    <n v="396"/>
    <n v="1387"/>
    <n v="0"/>
    <n v="0"/>
    <n v="0"/>
    <n v="0"/>
    <n v="0"/>
    <n v="0"/>
    <n v="0"/>
    <n v="0"/>
    <n v="0"/>
    <n v="0"/>
    <n v="0"/>
    <n v="0"/>
    <n v="0"/>
    <n v="0"/>
    <n v="0"/>
    <n v="991"/>
    <n v="396"/>
    <n v="1387"/>
    <n v="0"/>
    <n v="0"/>
    <n v="0"/>
    <n v="0"/>
    <n v="0"/>
    <n v="0"/>
    <n v="50.74"/>
    <n v="57.81"/>
    <n v="52.58"/>
    <e v="#DIV/0!"/>
    <e v="#DIV/0!"/>
    <e v="#DIV/0!"/>
    <e v="#DIV/0!"/>
    <e v="#DIV/0!"/>
    <e v="#DIV/0!"/>
    <x v="3"/>
    <x v="3"/>
    <x v="27"/>
    <x v="3"/>
    <x v="3"/>
    <n v="1409"/>
    <x v="2"/>
    <x v="3"/>
    <n v="112"/>
    <n v="0"/>
    <n v="0"/>
    <n v="120478"/>
    <n v="0"/>
    <n v="0"/>
    <n v="2948"/>
    <n v="0"/>
    <n v="0"/>
    <n v="282"/>
    <n v="-458091"/>
    <n v="-450712"/>
    <n v="-257863"/>
    <n v="-41062"/>
    <n v="-7204"/>
  </r>
  <r>
    <x v="32"/>
    <x v="33"/>
    <s v="High Madrasah Examination"/>
    <d v="2017-02-06T00:00:00"/>
    <d v="2017-02-18T00:00:00"/>
    <d v="2017-02-06T00:00:00"/>
    <d v="2017-02-18T00:00:00"/>
    <n v="0"/>
    <n v="404"/>
    <n v="4"/>
    <n v="408"/>
    <n v="0"/>
    <n v="52058"/>
    <n v="57"/>
    <n v="52115"/>
    <n v="0"/>
    <n v="40085"/>
    <n v="31"/>
    <n v="40116"/>
    <n v="76.98"/>
    <n v="8"/>
    <n v="100"/>
    <n v="103"/>
    <n v="79"/>
    <n v="59"/>
    <n v="32"/>
    <n v="27"/>
    <n v="0"/>
    <n v="14322"/>
    <n v="35489"/>
    <n v="49811"/>
    <n v="308"/>
    <n v="602"/>
    <n v="910"/>
    <n v="150"/>
    <n v="183"/>
    <n v="333"/>
    <n v="11937"/>
    <n v="26315"/>
    <n v="38252"/>
    <n v="244"/>
    <n v="394"/>
    <n v="638"/>
    <n v="114"/>
    <n v="98"/>
    <n v="212"/>
    <n v="0"/>
    <n v="0"/>
    <n v="0"/>
    <n v="0"/>
    <n v="0"/>
    <n v="0"/>
    <n v="0"/>
    <n v="0"/>
    <n v="0"/>
    <n v="11937"/>
    <n v="26315"/>
    <n v="38252"/>
    <n v="244"/>
    <n v="394"/>
    <n v="638"/>
    <n v="114"/>
    <n v="98"/>
    <n v="212"/>
    <n v="83.35"/>
    <n v="74.150000000000006"/>
    <n v="76.790000000000006"/>
    <n v="79.22"/>
    <n v="65.45"/>
    <n v="70.11"/>
    <n v="76"/>
    <n v="53.55"/>
    <n v="63.66"/>
    <n v="1517"/>
    <n v="787"/>
    <n v="2304"/>
    <n v="104"/>
    <n v="36"/>
    <n v="140"/>
    <n v="39"/>
    <n v="26"/>
    <n v="65"/>
    <n v="1212"/>
    <n v="652"/>
    <n v="1864"/>
    <n v="58"/>
    <n v="23"/>
    <n v="81"/>
    <n v="24"/>
    <n v="15"/>
    <n v="39"/>
    <n v="0"/>
    <n v="0"/>
    <n v="0"/>
    <n v="0"/>
    <n v="0"/>
    <n v="0"/>
    <n v="0"/>
    <n v="0"/>
    <n v="0"/>
    <n v="1212"/>
    <n v="652"/>
    <n v="1864"/>
    <n v="58"/>
    <n v="23"/>
    <n v="81"/>
    <n v="24"/>
    <n v="15"/>
    <n v="39"/>
    <n v="79.89"/>
    <n v="82.85"/>
    <n v="80.900000000000006"/>
    <n v="55.77"/>
    <n v="63.89"/>
    <n v="57.86"/>
    <n v="61.54"/>
    <n v="57.69"/>
    <n v="60"/>
    <x v="27"/>
    <x v="28"/>
    <x v="28"/>
    <x v="18"/>
    <x v="25"/>
    <n v="21"/>
    <x v="23"/>
    <x v="1"/>
    <n v="7"/>
    <n v="11842"/>
    <n v="25121"/>
    <n v="36963"/>
    <n v="292"/>
    <n v="406"/>
    <n v="698"/>
    <n v="136"/>
    <n v="108"/>
    <n v="244"/>
    <n v="0"/>
    <n v="0"/>
    <n v="0"/>
    <n v="0"/>
    <n v="0"/>
  </r>
  <r>
    <x v="33"/>
    <x v="34"/>
    <s v="Secondary School Leaving Certificate"/>
    <d v="2017-03-30T00:00:00"/>
    <d v="2017-04-12T00:00:00"/>
    <d v="2017-06-15T00:00:00"/>
    <d v="2017-06-22T00:00:00"/>
    <n v="5161"/>
    <n v="3285"/>
    <n v="5712"/>
    <n v="14158"/>
    <n v="338853"/>
    <n v="248476"/>
    <n v="268697"/>
    <n v="856026"/>
    <n v="311812"/>
    <n v="231297"/>
    <n v="259892"/>
    <n v="803001"/>
    <n v="93.81"/>
    <n v="835"/>
    <n v="2019"/>
    <n v="2406"/>
    <n v="2321"/>
    <n v="2044"/>
    <n v="1749"/>
    <n v="2784"/>
    <n v="0"/>
    <n v="434503"/>
    <n v="394363"/>
    <n v="828866"/>
    <n v="82799"/>
    <n v="73748"/>
    <n v="156547"/>
    <n v="31091"/>
    <n v="26965"/>
    <n v="58056"/>
    <n v="284727"/>
    <n v="296734"/>
    <n v="581461"/>
    <n v="48918"/>
    <n v="48772"/>
    <n v="97690"/>
    <n v="18809"/>
    <n v="18603"/>
    <n v="37412"/>
    <n v="66564"/>
    <n v="45902"/>
    <n v="112466"/>
    <n v="14209"/>
    <n v="10915"/>
    <n v="25124"/>
    <n v="5425"/>
    <n v="4027"/>
    <n v="9452"/>
    <n v="351291"/>
    <n v="342636"/>
    <n v="693927"/>
    <n v="63127"/>
    <n v="59687"/>
    <n v="122814"/>
    <n v="24234"/>
    <n v="22630"/>
    <n v="46864"/>
    <n v="80.849999999999994"/>
    <n v="86.88"/>
    <n v="83.72"/>
    <n v="76.239999999999995"/>
    <n v="80.930000000000007"/>
    <n v="78.45"/>
    <n v="77.95"/>
    <n v="83.92"/>
    <n v="80.72"/>
    <n v="21465"/>
    <n v="5695"/>
    <n v="27160"/>
    <n v="5467"/>
    <n v="1766"/>
    <n v="7233"/>
    <n v="1416"/>
    <n v="329"/>
    <n v="1745"/>
    <n v="806"/>
    <n v="316"/>
    <n v="1122"/>
    <n v="154"/>
    <n v="49"/>
    <n v="203"/>
    <n v="42"/>
    <n v="12"/>
    <n v="54"/>
    <n v="2016"/>
    <n v="689"/>
    <n v="2705"/>
    <n v="471"/>
    <n v="177"/>
    <n v="648"/>
    <n v="135"/>
    <n v="40"/>
    <n v="175"/>
    <n v="2822"/>
    <n v="1005"/>
    <n v="3827"/>
    <n v="625"/>
    <n v="226"/>
    <n v="851"/>
    <n v="177"/>
    <n v="52"/>
    <n v="229"/>
    <n v="13.15"/>
    <n v="17.649999999999999"/>
    <n v="14.09"/>
    <n v="11.43"/>
    <n v="12.8"/>
    <n v="11.77"/>
    <n v="12.5"/>
    <n v="15.81"/>
    <n v="13.12"/>
    <x v="28"/>
    <x v="29"/>
    <x v="29"/>
    <x v="25"/>
    <x v="26"/>
    <n v="64776"/>
    <x v="24"/>
    <x v="24"/>
    <n v="24664"/>
    <n v="91972"/>
    <n v="64028"/>
    <n v="156000"/>
    <n v="18621"/>
    <n v="14496"/>
    <n v="33117"/>
    <n v="7489"/>
    <n v="5313"/>
    <n v="12802"/>
    <n v="0"/>
    <n v="105247"/>
    <n v="-115171"/>
    <n v="-25772"/>
    <n v="-9627"/>
  </r>
  <r>
    <x v="34"/>
    <x v="35"/>
    <s v="Nil"/>
    <s v="Nil"/>
    <s v="Nil"/>
    <s v="Nil"/>
    <s v="Nil"/>
    <n v="0"/>
    <n v="0"/>
    <n v="0"/>
    <n v="0"/>
    <n v="0"/>
    <n v="0"/>
    <n v="0"/>
    <n v="0"/>
    <n v="0"/>
    <n v="0"/>
    <n v="0"/>
    <n v="0"/>
    <e v="#DIV/0!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n v="30550"/>
    <n v="5038"/>
    <n v="35588"/>
    <n v="18878"/>
    <n v="30511"/>
    <n v="49389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x v="29"/>
    <x v="30"/>
    <x v="30"/>
    <x v="3"/>
    <x v="3"/>
    <n v="0"/>
    <x v="2"/>
    <x v="3"/>
    <n v="0"/>
    <n v="18875"/>
    <n v="30510"/>
    <n v="49385"/>
    <n v="0"/>
    <n v="0"/>
    <n v="0"/>
    <n v="0"/>
    <n v="0"/>
    <n v="0"/>
    <n v="-35588"/>
    <n v="0"/>
    <n v="49389"/>
    <n v="0"/>
    <n v="0"/>
  </r>
  <r>
    <x v="35"/>
    <x v="5"/>
    <s v="Purva Madhyama class (X)"/>
    <d v="2017-02-14T00:00:00"/>
    <d v="2017-03-01T00:00:00"/>
    <d v="2017-07-17T00:00:00"/>
    <d v="2017-07-19T00:00:00"/>
    <n v="1"/>
    <n v="5"/>
    <n v="31"/>
    <n v="37"/>
    <n v="6"/>
    <n v="196"/>
    <n v="561"/>
    <n v="763"/>
    <n v="6"/>
    <n v="196"/>
    <n v="517"/>
    <n v="719"/>
    <n v="94.23"/>
    <n v="0"/>
    <n v="0"/>
    <n v="0"/>
    <n v="1"/>
    <n v="218"/>
    <n v="386"/>
    <n v="114"/>
    <n v="-682"/>
    <n v="440"/>
    <n v="312"/>
    <n v="752"/>
    <n v="38"/>
    <n v="50"/>
    <n v="88"/>
    <n v="179"/>
    <n v="106"/>
    <n v="285"/>
    <n v="399"/>
    <n v="297"/>
    <n v="696"/>
    <n v="35"/>
    <n v="46"/>
    <n v="81"/>
    <n v="174"/>
    <n v="102"/>
    <n v="276"/>
    <n v="10"/>
    <n v="2"/>
    <n v="12"/>
    <n v="1"/>
    <n v="2"/>
    <n v="3"/>
    <n v="1"/>
    <n v="1"/>
    <n v="2"/>
    <n v="409"/>
    <n v="299"/>
    <n v="708"/>
    <n v="36"/>
    <n v="48"/>
    <n v="84"/>
    <n v="175"/>
    <n v="103"/>
    <n v="278"/>
    <n v="92.95"/>
    <n v="95.83"/>
    <n v="94.15"/>
    <n v="94.74"/>
    <n v="96"/>
    <n v="95.45"/>
    <n v="97.77"/>
    <n v="97.17"/>
    <n v="97.54"/>
    <n v="10"/>
    <n v="1"/>
    <n v="11"/>
    <n v="0"/>
    <n v="1"/>
    <n v="1"/>
    <n v="1"/>
    <n v="0"/>
    <n v="1"/>
    <n v="10"/>
    <n v="1"/>
    <n v="11"/>
    <n v="0"/>
    <n v="1"/>
    <n v="1"/>
    <n v="1"/>
    <n v="0"/>
    <n v="1"/>
    <n v="0"/>
    <n v="0"/>
    <n v="0"/>
    <n v="0"/>
    <n v="0"/>
    <n v="0"/>
    <n v="0"/>
    <n v="0"/>
    <n v="0"/>
    <n v="10"/>
    <n v="1"/>
    <n v="11"/>
    <n v="0"/>
    <n v="1"/>
    <n v="1"/>
    <n v="1"/>
    <n v="0"/>
    <n v="1"/>
    <n v="100"/>
    <n v="100"/>
    <n v="100"/>
    <e v="#DIV/0!"/>
    <n v="100"/>
    <n v="100"/>
    <n v="100"/>
    <e v="#DIV/0!"/>
    <n v="100"/>
    <x v="3"/>
    <x v="3"/>
    <x v="3"/>
    <x v="3"/>
    <x v="3"/>
    <n v="0"/>
    <x v="2"/>
    <x v="3"/>
    <n v="0"/>
    <n v="10"/>
    <n v="1"/>
    <n v="11"/>
    <n v="0"/>
    <n v="1"/>
    <n v="1"/>
    <n v="1"/>
    <n v="0"/>
    <n v="1"/>
    <n v="0"/>
    <n v="0"/>
    <n v="-708"/>
    <n v="-84"/>
    <n v="-278"/>
  </r>
  <r>
    <x v="36"/>
    <x v="36"/>
    <s v="Board of Secondary education (Class X)"/>
    <d v="2017-03-09T00:00:00"/>
    <d v="2017-03-21T00:00:00"/>
    <d v="2017-08-10T00:00:00"/>
    <d v="2017-08-12T00:00:00"/>
    <n v="13414"/>
    <n v="0"/>
    <n v="13344"/>
    <n v="26758"/>
    <n v="504107"/>
    <n v="0"/>
    <n v="550574"/>
    <n v="1054681"/>
    <n v="395078"/>
    <n v="0"/>
    <n v="465051"/>
    <n v="860129"/>
    <n v="81.55"/>
    <n v="2647"/>
    <n v="5518"/>
    <n v="6237"/>
    <n v="4518"/>
    <n v="3344"/>
    <n v="2163"/>
    <n v="2197"/>
    <n v="134"/>
    <n v="608759"/>
    <n v="458629"/>
    <n v="1067388"/>
    <n v="113624"/>
    <n v="86029"/>
    <n v="199653"/>
    <n v="77656"/>
    <n v="67356"/>
    <n v="145012"/>
    <n v="482743"/>
    <n v="363450"/>
    <n v="846193"/>
    <n v="86356"/>
    <n v="63950"/>
    <n v="150306"/>
    <n v="56155"/>
    <n v="46530"/>
    <n v="102685"/>
    <n v="0"/>
    <n v="0"/>
    <n v="0"/>
    <n v="0"/>
    <n v="0"/>
    <n v="0"/>
    <n v="0"/>
    <n v="0"/>
    <n v="0"/>
    <n v="482743"/>
    <n v="363450"/>
    <n v="846193"/>
    <n v="86356"/>
    <n v="63950"/>
    <n v="150306"/>
    <n v="56155"/>
    <n v="46530"/>
    <n v="102685"/>
    <n v="79.3"/>
    <n v="79.25"/>
    <n v="79.28"/>
    <n v="76"/>
    <n v="74.34"/>
    <n v="75.28"/>
    <n v="72.31"/>
    <n v="69.08"/>
    <n v="70.81"/>
    <n v="2930"/>
    <n v="2481"/>
    <n v="5411"/>
    <n v="590"/>
    <n v="493"/>
    <n v="1083"/>
    <n v="158"/>
    <n v="135"/>
    <n v="293"/>
    <n v="539"/>
    <n v="331"/>
    <n v="870"/>
    <n v="59"/>
    <n v="34"/>
    <n v="93"/>
    <n v="8"/>
    <n v="9"/>
    <n v="17"/>
    <n v="0"/>
    <n v="0"/>
    <n v="0"/>
    <n v="0"/>
    <n v="0"/>
    <n v="0"/>
    <n v="0"/>
    <n v="0"/>
    <n v="0"/>
    <n v="539"/>
    <n v="331"/>
    <n v="870"/>
    <n v="59"/>
    <n v="34"/>
    <n v="93"/>
    <n v="8"/>
    <n v="9"/>
    <n v="17"/>
    <n v="18.399999999999999"/>
    <n v="13.34"/>
    <n v="16.079999999999998"/>
    <n v="10"/>
    <n v="6.9"/>
    <n v="8.59"/>
    <n v="5.0599999999999996"/>
    <n v="6.67"/>
    <n v="5.8"/>
    <x v="30"/>
    <x v="31"/>
    <x v="31"/>
    <x v="26"/>
    <x v="27"/>
    <n v="43411"/>
    <x v="25"/>
    <x v="25"/>
    <n v="23166"/>
    <n v="429055"/>
    <n v="319223"/>
    <n v="748278"/>
    <n v="86920"/>
    <n v="67160"/>
    <n v="154080"/>
    <n v="63129"/>
    <n v="57447"/>
    <n v="120576"/>
    <n v="-18118"/>
    <n v="13066"/>
    <n v="211783"/>
    <n v="47092"/>
    <n v="41040"/>
  </r>
  <r>
    <x v="37"/>
    <x v="37"/>
    <s v="High School Leaving Certificate Examination(HSLC)"/>
    <d v="2017-02-17T00:00:00"/>
    <s v="10-013-2017"/>
    <d v="2017-07-27T00:00:00"/>
    <d v="2017-07-31T00:00:00"/>
    <n v="4067"/>
    <n v="0"/>
    <n v="2531"/>
    <n v="6598"/>
    <n v="283943"/>
    <n v="0"/>
    <n v="98813"/>
    <n v="382756"/>
    <n v="133688"/>
    <n v="0"/>
    <n v="50255"/>
    <n v="183943"/>
    <n v="48.06"/>
    <n v="214"/>
    <n v="401"/>
    <n v="429"/>
    <n v="510"/>
    <n v="669"/>
    <n v="846"/>
    <n v="3565"/>
    <n v="-36"/>
    <n v="188722"/>
    <n v="194034"/>
    <n v="382756"/>
    <n v="17883"/>
    <n v="18381"/>
    <n v="36264"/>
    <n v="37511"/>
    <n v="37893"/>
    <n v="75404"/>
    <n v="93470"/>
    <n v="90464"/>
    <n v="183934"/>
    <n v="7656"/>
    <n v="7191"/>
    <n v="14847"/>
    <n v="15255"/>
    <n v="14072"/>
    <n v="29327"/>
    <n v="17722"/>
    <n v="16531"/>
    <n v="34253"/>
    <n v="1889"/>
    <n v="1770"/>
    <n v="3659"/>
    <n v="4510"/>
    <n v="3957"/>
    <n v="8467"/>
    <n v="111192"/>
    <n v="106995"/>
    <n v="218187"/>
    <n v="9545"/>
    <n v="8961"/>
    <n v="18506"/>
    <n v="19765"/>
    <n v="18029"/>
    <n v="37794"/>
    <n v="58.92"/>
    <n v="55.14"/>
    <n v="57"/>
    <n v="53.37"/>
    <n v="48.75"/>
    <n v="51.03"/>
    <n v="52.69"/>
    <n v="47.58"/>
    <n v="50.12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16"/>
    <x v="16"/>
    <x v="15"/>
    <x v="15"/>
    <x v="15"/>
    <n v="3648"/>
    <x v="14"/>
    <x v="15"/>
    <n v="7047"/>
    <n v="74372"/>
    <n v="87306"/>
    <n v="161678"/>
    <n v="7624"/>
    <n v="7235"/>
    <n v="14859"/>
    <n v="15968"/>
    <n v="14779"/>
    <n v="30747"/>
    <n v="0"/>
    <n v="-34244"/>
    <n v="0"/>
    <n v="1"/>
    <n v="0"/>
  </r>
  <r>
    <x v="38"/>
    <x v="38"/>
    <s v="Nil"/>
    <s v="Nil"/>
    <s v="Nil"/>
    <s v="Nil"/>
    <s v="Nil"/>
    <n v="0"/>
    <n v="0"/>
    <n v="0"/>
    <n v="0"/>
    <n v="0"/>
    <n v="0"/>
    <n v="0"/>
    <n v="0"/>
    <n v="0"/>
    <n v="0"/>
    <n v="0"/>
    <n v="0"/>
    <e v="#DIV/0!"/>
    <n v="0"/>
    <n v="0"/>
    <n v="0"/>
    <n v="0"/>
    <n v="0"/>
    <n v="0"/>
    <n v="0"/>
    <n v="0"/>
    <n v="17374"/>
    <n v="17774"/>
    <n v="35148"/>
    <n v="625"/>
    <n v="729"/>
    <n v="1354"/>
    <n v="6771"/>
    <n v="7070"/>
    <n v="13841"/>
    <n v="11931"/>
    <n v="11313"/>
    <n v="23244"/>
    <n v="449"/>
    <n v="513"/>
    <n v="962"/>
    <n v="4549"/>
    <n v="4327"/>
    <n v="8876"/>
    <n v="2057"/>
    <n v="2319"/>
    <n v="4376"/>
    <n v="67"/>
    <n v="67"/>
    <n v="134"/>
    <n v="922"/>
    <n v="1058"/>
    <n v="1980"/>
    <n v="13988"/>
    <n v="13632"/>
    <n v="27620"/>
    <n v="516"/>
    <n v="580"/>
    <n v="1096"/>
    <n v="5471"/>
    <n v="5385"/>
    <n v="10856"/>
    <n v="80.510000000000005"/>
    <n v="76.7"/>
    <n v="78.58"/>
    <n v="82.56"/>
    <n v="79.56"/>
    <n v="80.95"/>
    <n v="80.8"/>
    <n v="76.17"/>
    <n v="78.430000000000007"/>
    <n v="25"/>
    <n v="13"/>
    <n v="38"/>
    <n v="1"/>
    <n v="0"/>
    <n v="1"/>
    <n v="5"/>
    <n v="3"/>
    <n v="8"/>
    <n v="7"/>
    <n v="4"/>
    <n v="11"/>
    <n v="0"/>
    <n v="0"/>
    <n v="0"/>
    <n v="1"/>
    <n v="1"/>
    <n v="2"/>
    <n v="1"/>
    <n v="0"/>
    <n v="1"/>
    <n v="0"/>
    <n v="0"/>
    <n v="0"/>
    <n v="0"/>
    <n v="0"/>
    <n v="0"/>
    <n v="8"/>
    <n v="4"/>
    <n v="12"/>
    <n v="0"/>
    <n v="0"/>
    <n v="0"/>
    <n v="1"/>
    <n v="1"/>
    <n v="2"/>
    <n v="32"/>
    <n v="30.77"/>
    <n v="31.58"/>
    <n v="0"/>
    <e v="#DIV/0!"/>
    <n v="0"/>
    <n v="20"/>
    <n v="33.33"/>
    <n v="25"/>
    <x v="31"/>
    <x v="32"/>
    <x v="32"/>
    <x v="27"/>
    <x v="28"/>
    <n v="58"/>
    <x v="26"/>
    <x v="26"/>
    <n v="166"/>
    <n v="3863"/>
    <n v="3824"/>
    <n v="7687"/>
    <n v="135"/>
    <n v="184"/>
    <n v="319"/>
    <n v="1321"/>
    <n v="1373"/>
    <n v="2694"/>
    <n v="-35186"/>
    <n v="-27632"/>
    <n v="-18986"/>
    <n v="-719"/>
    <n v="-7998"/>
  </r>
  <r>
    <x v="39"/>
    <x v="39"/>
    <s v="High School Leaving Certificate Examination(HSLC)"/>
    <d v="2017-02-03T00:00:00"/>
    <d v="2017-03-24T00:00:00"/>
    <d v="2017-06-21T00:00:00"/>
    <d v="2017-06-22T00:00:00"/>
    <n v="182"/>
    <n v="84"/>
    <n v="63"/>
    <n v="329"/>
    <n v="4880"/>
    <n v="3789"/>
    <n v="5959"/>
    <n v="14628"/>
    <n v="3153"/>
    <n v="2891"/>
    <n v="4596"/>
    <n v="10640"/>
    <n v="72.739999999999995"/>
    <n v="74"/>
    <n v="78"/>
    <n v="99"/>
    <n v="74"/>
    <n v="49"/>
    <n v="62"/>
    <n v="194"/>
    <n v="-301"/>
    <n v="6892"/>
    <n v="7636"/>
    <n v="14528"/>
    <n v="12"/>
    <n v="19"/>
    <n v="31"/>
    <n v="6791"/>
    <n v="7517"/>
    <n v="14308"/>
    <n v="5099"/>
    <n v="5438"/>
    <n v="10537"/>
    <n v="10"/>
    <n v="13"/>
    <n v="23"/>
    <n v="5012"/>
    <n v="5351"/>
    <n v="10363"/>
    <n v="45"/>
    <n v="38"/>
    <n v="83"/>
    <n v="0"/>
    <n v="0"/>
    <n v="0"/>
    <n v="45"/>
    <n v="38"/>
    <n v="83"/>
    <n v="5144"/>
    <n v="5476"/>
    <n v="10620"/>
    <n v="10"/>
    <n v="13"/>
    <n v="23"/>
    <n v="5057"/>
    <n v="5389"/>
    <n v="10446"/>
    <n v="74.64"/>
    <n v="71.709999999999994"/>
    <n v="73.099999999999994"/>
    <n v="83.33"/>
    <n v="68.42"/>
    <n v="74.19"/>
    <n v="74.47"/>
    <n v="71.69"/>
    <n v="73.010000000000005"/>
    <n v="53"/>
    <n v="47"/>
    <n v="100"/>
    <n v="0"/>
    <n v="0"/>
    <n v="0"/>
    <n v="53"/>
    <n v="47"/>
    <n v="100"/>
    <n v="14"/>
    <n v="6"/>
    <n v="20"/>
    <n v="0"/>
    <n v="0"/>
    <n v="0"/>
    <n v="14"/>
    <n v="6"/>
    <n v="20"/>
    <n v="0"/>
    <n v="0"/>
    <n v="0"/>
    <n v="0"/>
    <n v="0"/>
    <n v="0"/>
    <n v="0"/>
    <n v="0"/>
    <n v="0"/>
    <n v="14"/>
    <n v="6"/>
    <n v="20"/>
    <n v="0"/>
    <n v="0"/>
    <n v="0"/>
    <n v="14"/>
    <n v="6"/>
    <n v="20"/>
    <n v="26.42"/>
    <n v="12.77"/>
    <n v="20"/>
    <e v="#DIV/0!"/>
    <e v="#DIV/0!"/>
    <e v="#DIV/0!"/>
    <n v="26.42"/>
    <n v="12.77"/>
    <n v="20"/>
    <x v="32"/>
    <x v="33"/>
    <x v="33"/>
    <x v="28"/>
    <x v="29"/>
    <n v="13"/>
    <x v="27"/>
    <x v="27"/>
    <n v="4059"/>
    <n v="3273"/>
    <n v="3249"/>
    <n v="6522"/>
    <n v="5"/>
    <n v="5"/>
    <n v="10"/>
    <n v="3208"/>
    <n v="3199"/>
    <n v="6407"/>
    <n v="0"/>
    <n v="0"/>
    <n v="0"/>
    <n v="0"/>
    <n v="0"/>
  </r>
  <r>
    <x v="40"/>
    <x v="40"/>
    <s v="High School Leaving Certificate Examination(HSLC)"/>
    <s v="Nil"/>
    <s v="Nil"/>
    <s v="Nil"/>
    <s v="Nil"/>
    <n v="0"/>
    <n v="0"/>
    <n v="0"/>
    <n v="0"/>
    <n v="0"/>
    <n v="0"/>
    <n v="0"/>
    <n v="0"/>
    <n v="0"/>
    <n v="0"/>
    <n v="283725"/>
    <n v="283725"/>
    <e v="#DIV/0!"/>
    <n v="5059"/>
    <n v="4841"/>
    <n v="1506"/>
    <n v="489"/>
    <n v="182"/>
    <n v="69"/>
    <n v="42"/>
    <n v="-12188"/>
    <n v="490870"/>
    <n v="491227"/>
    <n v="982097"/>
    <n v="117953"/>
    <n v="123166"/>
    <n v="241119"/>
    <n v="4798"/>
    <n v="4849"/>
    <n v="9647"/>
    <n v="454212"/>
    <n v="472499"/>
    <n v="926711"/>
    <n v="103904"/>
    <n v="11458"/>
    <n v="115362"/>
    <n v="4200"/>
    <n v="4357"/>
    <n v="8557"/>
    <m/>
    <m/>
    <n v="0"/>
    <m/>
    <m/>
    <n v="0"/>
    <m/>
    <m/>
    <n v="0"/>
    <m/>
    <m/>
    <n v="0"/>
    <m/>
    <m/>
    <n v="0"/>
    <m/>
    <m/>
    <n v="0"/>
    <n v="0"/>
    <n v="0"/>
    <n v="0"/>
    <n v="0"/>
    <n v="0"/>
    <n v="0"/>
    <n v="0"/>
    <n v="0"/>
    <n v="0"/>
    <n v="31867"/>
    <n v="11940"/>
    <n v="43807"/>
    <n v="10394"/>
    <n v="3967"/>
    <n v="14361"/>
    <n v="327"/>
    <n v="150"/>
    <n v="477"/>
    <n v="7495"/>
    <n v="4347"/>
    <n v="11842"/>
    <n v="2183"/>
    <n v="1211"/>
    <n v="3394"/>
    <n v="69"/>
    <n v="46"/>
    <n v="1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x v="33"/>
    <x v="34"/>
    <x v="34"/>
    <x v="29"/>
    <x v="30"/>
    <n v="159819"/>
    <x v="28"/>
    <x v="28"/>
    <n v="5780"/>
    <n v="105609"/>
    <n v="65705"/>
    <n v="171314"/>
    <n v="33941"/>
    <n v="25002"/>
    <n v="58943"/>
    <n v="1449"/>
    <n v="1328"/>
    <n v="2777"/>
    <n v="-1025904"/>
    <n v="283725"/>
    <n v="926711"/>
    <n v="218762"/>
    <n v="8557"/>
  </r>
  <r>
    <x v="41"/>
    <x v="41"/>
    <s v="High School"/>
    <d v="2017-03-20T00:00:00"/>
    <d v="2017-03-30T00:00:00"/>
    <d v="2017-07-28T00:00:00"/>
    <d v="2017-08-05T00:00:00"/>
    <m/>
    <m/>
    <m/>
    <n v="0"/>
    <m/>
    <n v="162"/>
    <n v="80"/>
    <n v="242"/>
    <m/>
    <n v="159"/>
    <n v="77"/>
    <n v="236"/>
    <n v="97.52"/>
    <n v="5059"/>
    <n v="4841"/>
    <n v="1506"/>
    <n v="489"/>
    <n v="182"/>
    <n v="69"/>
    <n v="42"/>
    <n v="-12188"/>
    <n v="125"/>
    <n v="117"/>
    <n v="242"/>
    <n v="20"/>
    <n v="20"/>
    <n v="40"/>
    <n v="13"/>
    <n v="20"/>
    <n v="33"/>
    <n v="120"/>
    <n v="110"/>
    <n v="230"/>
    <n v="19"/>
    <n v="17"/>
    <n v="36"/>
    <n v="12"/>
    <n v="19"/>
    <n v="31"/>
    <n v="2"/>
    <n v="4"/>
    <n v="6"/>
    <n v="1"/>
    <n v="1"/>
    <n v="2"/>
    <m/>
    <m/>
    <n v="0"/>
    <n v="122"/>
    <n v="114"/>
    <n v="236"/>
    <n v="20"/>
    <n v="18"/>
    <n v="38"/>
    <n v="12"/>
    <n v="19"/>
    <n v="31"/>
    <n v="97.6"/>
    <n v="97.44"/>
    <n v="97.52"/>
    <n v="100"/>
    <n v="90"/>
    <n v="95"/>
    <n v="92.31"/>
    <n v="95"/>
    <n v="93.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13"/>
    <x v="13"/>
    <x v="12"/>
    <x v="13"/>
    <x v="13"/>
    <n v="27"/>
    <x v="12"/>
    <x v="13"/>
    <n v="22"/>
    <n v="29"/>
    <n v="20"/>
    <n v="49"/>
    <n v="5"/>
    <n v="6"/>
    <n v="11"/>
    <n v="3"/>
    <n v="6"/>
    <n v="9"/>
    <n v="0"/>
    <n v="0"/>
    <n v="0"/>
    <n v="0"/>
    <n v="0"/>
  </r>
  <r>
    <x v="42"/>
    <x v="42"/>
    <s v="Poorv Madhyama (X)"/>
    <d v="2017-04-12T00:00:00"/>
    <d v="2017-04-20T00:00:00"/>
    <d v="2017-07-14T00:00:00"/>
    <d v="2017-07-20T00:00:00"/>
    <n v="29"/>
    <n v="0"/>
    <n v="139"/>
    <n v="168"/>
    <n v="316"/>
    <n v="0"/>
    <n v="1538"/>
    <n v="1854"/>
    <n v="203"/>
    <n v="0"/>
    <n v="649"/>
    <n v="852"/>
    <n v="45.95"/>
    <n v="0"/>
    <n v="0"/>
    <n v="0"/>
    <n v="0"/>
    <n v="0"/>
    <n v="0"/>
    <n v="0"/>
    <n v="168"/>
    <n v="1406"/>
    <n v="448"/>
    <n v="1854"/>
    <n v="104"/>
    <n v="71"/>
    <n v="175"/>
    <n v="52"/>
    <n v="56"/>
    <n v="108"/>
    <n v="519"/>
    <n v="32"/>
    <n v="551"/>
    <n v="11"/>
    <n v="5"/>
    <n v="16"/>
    <n v="16"/>
    <n v="1"/>
    <n v="17"/>
    <n v="560"/>
    <n v="303"/>
    <n v="863"/>
    <n v="64"/>
    <n v="45"/>
    <n v="109"/>
    <n v="36"/>
    <n v="44"/>
    <n v="80"/>
    <n v="837"/>
    <n v="115"/>
    <n v="952"/>
    <n v="31"/>
    <n v="18"/>
    <n v="49"/>
    <n v="7"/>
    <n v="18"/>
    <n v="25"/>
    <n v="59.53"/>
    <n v="25.67"/>
    <n v="51.35"/>
    <n v="29.81"/>
    <n v="25.35"/>
    <n v="28"/>
    <n v="13.46"/>
    <n v="32.14"/>
    <n v="23.15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3"/>
    <x v="3"/>
    <x v="3"/>
    <x v="3"/>
    <x v="3"/>
    <n v="0"/>
    <x v="2"/>
    <x v="3"/>
    <n v="0"/>
    <n v="0"/>
    <n v="0"/>
    <n v="0"/>
    <n v="0"/>
    <n v="0"/>
    <n v="0"/>
    <n v="0"/>
    <n v="0"/>
    <n v="0"/>
    <n v="0"/>
    <n v="-100"/>
    <n v="-952"/>
    <n v="-49"/>
    <n v="-25"/>
  </r>
  <r>
    <x v="43"/>
    <x v="43"/>
    <s v="Purva Madhyma"/>
    <d v="2017-04-18T00:00:00"/>
    <d v="2017-04-27T00:00:00"/>
    <s v="N.A"/>
    <s v="N.A"/>
    <n v="2"/>
    <n v="971"/>
    <n v="118"/>
    <n v="1091"/>
    <n v="25"/>
    <n v="12957"/>
    <n v="5900"/>
    <n v="18882"/>
    <n v="20"/>
    <n v="12245"/>
    <n v="5892"/>
    <n v="18157"/>
    <n v="96.16"/>
    <n v="0"/>
    <n v="598"/>
    <n v="349"/>
    <n v="46"/>
    <n v="97"/>
    <n v="1"/>
    <n v="0"/>
    <n v="0"/>
    <n v="11829"/>
    <n v="4870"/>
    <n v="16699"/>
    <n v="1499"/>
    <n v="787"/>
    <n v="2286"/>
    <n v="5"/>
    <n v="0"/>
    <n v="5"/>
    <n v="11328"/>
    <n v="4673"/>
    <n v="16001"/>
    <n v="1280"/>
    <n v="702"/>
    <n v="1982"/>
    <n v="4"/>
    <n v="0"/>
    <n v="4"/>
    <n v="0"/>
    <n v="0"/>
    <n v="0"/>
    <n v="0"/>
    <n v="0"/>
    <n v="0"/>
    <n v="0"/>
    <n v="0"/>
    <n v="0"/>
    <n v="11328"/>
    <n v="4673"/>
    <n v="16001"/>
    <n v="1280"/>
    <n v="702"/>
    <n v="1982"/>
    <n v="4"/>
    <n v="0"/>
    <n v="4"/>
    <n v="95.76"/>
    <n v="95.95"/>
    <n v="95.82"/>
    <n v="85.39"/>
    <n v="89.2"/>
    <n v="86.7"/>
    <n v="80"/>
    <e v="#DIV/0!"/>
    <n v="80"/>
    <n v="1128"/>
    <n v="516"/>
    <n v="1644"/>
    <n v="63"/>
    <n v="60"/>
    <n v="123"/>
    <n v="0"/>
    <n v="0"/>
    <n v="0"/>
    <n v="917"/>
    <n v="423"/>
    <n v="1340"/>
    <n v="44"/>
    <n v="53"/>
    <n v="97"/>
    <n v="0"/>
    <n v="0"/>
    <n v="0"/>
    <n v="0"/>
    <n v="0"/>
    <n v="0"/>
    <n v="0"/>
    <n v="0"/>
    <n v="0"/>
    <n v="0"/>
    <n v="0"/>
    <n v="0"/>
    <n v="917"/>
    <n v="423"/>
    <n v="1340"/>
    <n v="44"/>
    <n v="53"/>
    <n v="97"/>
    <n v="0"/>
    <n v="0"/>
    <n v="0"/>
    <n v="81.290000000000006"/>
    <n v="81.98"/>
    <n v="81.510000000000005"/>
    <n v="69.84"/>
    <n v="88.33"/>
    <n v="78.86"/>
    <e v="#DIV/0!"/>
    <e v="#DIV/0!"/>
    <e v="#DIV/0!"/>
    <x v="34"/>
    <x v="35"/>
    <x v="35"/>
    <x v="30"/>
    <x v="31"/>
    <n v="1230"/>
    <x v="29"/>
    <x v="3"/>
    <n v="3"/>
    <n v="5715"/>
    <n v="2016"/>
    <n v="7731"/>
    <n v="774"/>
    <n v="75"/>
    <n v="849"/>
    <n v="1"/>
    <n v="0"/>
    <n v="1"/>
    <n v="539"/>
    <n v="816"/>
    <n v="0"/>
    <n v="0"/>
    <n v="0"/>
  </r>
  <r>
    <x v="44"/>
    <x v="44"/>
    <m/>
    <m/>
    <m/>
    <m/>
    <m/>
    <m/>
    <m/>
    <m/>
    <m/>
    <m/>
    <m/>
    <m/>
    <m/>
    <m/>
    <m/>
    <m/>
    <m/>
    <e v="#DIV/0!"/>
    <n v="5059"/>
    <n v="4841"/>
    <n v="1506"/>
    <n v="489"/>
    <n v="182"/>
    <n v="69"/>
    <n v="42"/>
    <n v="-12188"/>
    <n v="125"/>
    <n v="117"/>
    <n v="242"/>
    <n v="20"/>
    <n v="20"/>
    <n v="40"/>
    <n v="13"/>
    <n v="20"/>
    <n v="33"/>
    <n v="120"/>
    <n v="110"/>
    <n v="230"/>
    <n v="19"/>
    <n v="17"/>
    <n v="36"/>
    <n v="12"/>
    <n v="19"/>
    <n v="31"/>
    <n v="2"/>
    <n v="4"/>
    <n v="6"/>
    <n v="1"/>
    <n v="1"/>
    <n v="2"/>
    <m/>
    <m/>
    <n v="0"/>
    <n v="122"/>
    <n v="114"/>
    <n v="236"/>
    <n v="20"/>
    <n v="18"/>
    <n v="38"/>
    <n v="12"/>
    <n v="19"/>
    <n v="31"/>
    <n v="97.6"/>
    <n v="97.44"/>
    <n v="97.52"/>
    <n v="100"/>
    <n v="90"/>
    <n v="95"/>
    <n v="92.31"/>
    <n v="95"/>
    <n v="93.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13"/>
    <x v="13"/>
    <x v="12"/>
    <x v="13"/>
    <x v="13"/>
    <n v="27"/>
    <x v="12"/>
    <x v="13"/>
    <n v="22"/>
    <n v="29"/>
    <n v="20"/>
    <n v="49"/>
    <n v="5"/>
    <n v="6"/>
    <n v="11"/>
    <n v="3"/>
    <n v="6"/>
    <n v="9"/>
    <n v="-242"/>
    <n v="-236"/>
    <n v="0"/>
    <n v="0"/>
    <n v="0"/>
  </r>
  <r>
    <x v="11"/>
    <x v="44"/>
    <m/>
    <m/>
    <m/>
    <m/>
    <m/>
    <m/>
    <m/>
    <m/>
    <m/>
    <m/>
    <m/>
    <m/>
    <m/>
    <m/>
    <m/>
    <m/>
    <m/>
    <e v="#DIV/0!"/>
    <n v="5059"/>
    <n v="4841"/>
    <n v="1506"/>
    <n v="489"/>
    <n v="182"/>
    <n v="69"/>
    <n v="42"/>
    <n v="-12188"/>
    <n v="125"/>
    <n v="117"/>
    <n v="242"/>
    <n v="20"/>
    <n v="20"/>
    <n v="40"/>
    <n v="13"/>
    <n v="20"/>
    <n v="33"/>
    <n v="120"/>
    <n v="110"/>
    <n v="230"/>
    <n v="19"/>
    <n v="17"/>
    <n v="36"/>
    <n v="12"/>
    <n v="19"/>
    <n v="31"/>
    <n v="2"/>
    <n v="4"/>
    <n v="6"/>
    <n v="1"/>
    <n v="1"/>
    <n v="2"/>
    <m/>
    <m/>
    <n v="0"/>
    <n v="122"/>
    <n v="114"/>
    <n v="236"/>
    <n v="20"/>
    <n v="18"/>
    <n v="38"/>
    <n v="12"/>
    <n v="19"/>
    <n v="31"/>
    <n v="97.6"/>
    <n v="97.44"/>
    <n v="97.52"/>
    <n v="100"/>
    <n v="90"/>
    <n v="95"/>
    <n v="92.31"/>
    <n v="95"/>
    <n v="93.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13"/>
    <x v="13"/>
    <x v="12"/>
    <x v="13"/>
    <x v="13"/>
    <n v="27"/>
    <x v="12"/>
    <x v="13"/>
    <n v="22"/>
    <n v="29"/>
    <n v="20"/>
    <n v="49"/>
    <n v="5"/>
    <n v="6"/>
    <n v="11"/>
    <n v="3"/>
    <n v="6"/>
    <n v="9"/>
    <n v="-242"/>
    <n v="-236"/>
    <n v="0"/>
    <n v="0"/>
    <n v="0"/>
  </r>
  <r>
    <x v="11"/>
    <x v="44"/>
    <m/>
    <m/>
    <m/>
    <m/>
    <m/>
    <m/>
    <m/>
    <m/>
    <m/>
    <m/>
    <m/>
    <m/>
    <m/>
    <m/>
    <m/>
    <m/>
    <m/>
    <e v="#DIV/0!"/>
    <n v="5059"/>
    <n v="4841"/>
    <n v="1506"/>
    <n v="489"/>
    <n v="182"/>
    <n v="69"/>
    <n v="42"/>
    <n v="-12188"/>
    <n v="125"/>
    <n v="117"/>
    <n v="242"/>
    <n v="20"/>
    <n v="20"/>
    <n v="40"/>
    <n v="13"/>
    <n v="20"/>
    <n v="33"/>
    <n v="120"/>
    <n v="110"/>
    <n v="230"/>
    <n v="19"/>
    <n v="17"/>
    <n v="36"/>
    <n v="12"/>
    <n v="19"/>
    <n v="31"/>
    <n v="2"/>
    <n v="4"/>
    <n v="6"/>
    <n v="1"/>
    <n v="1"/>
    <n v="2"/>
    <m/>
    <m/>
    <n v="0"/>
    <n v="122"/>
    <n v="114"/>
    <n v="236"/>
    <n v="20"/>
    <n v="18"/>
    <n v="38"/>
    <n v="12"/>
    <n v="19"/>
    <n v="31"/>
    <n v="97.6"/>
    <n v="97.44"/>
    <n v="97.52"/>
    <n v="100"/>
    <n v="90"/>
    <n v="95"/>
    <n v="92.31"/>
    <n v="95"/>
    <n v="93.94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n v="0"/>
    <e v="#DIV/0!"/>
    <e v="#DIV/0!"/>
    <e v="#DIV/0!"/>
    <e v="#DIV/0!"/>
    <e v="#DIV/0!"/>
    <e v="#DIV/0!"/>
    <e v="#DIV/0!"/>
    <e v="#DIV/0!"/>
    <e v="#DIV/0!"/>
    <x v="13"/>
    <x v="13"/>
    <x v="12"/>
    <x v="13"/>
    <x v="13"/>
    <n v="27"/>
    <x v="12"/>
    <x v="13"/>
    <n v="22"/>
    <n v="29"/>
    <n v="20"/>
    <n v="49"/>
    <n v="5"/>
    <n v="6"/>
    <n v="11"/>
    <n v="3"/>
    <n v="6"/>
    <n v="9"/>
    <n v="-242"/>
    <n v="-236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J50" firstHeaderRow="1" firstDataRow="2" firstDataCol="1"/>
  <pivotFields count="141">
    <pivotField showAll="0">
      <items count="46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11"/>
        <item t="default"/>
      </items>
    </pivotField>
    <pivotField axis="axisRow" showAll="0">
      <items count="46">
        <item x="36"/>
        <item x="21"/>
        <item x="30"/>
        <item x="37"/>
        <item x="18"/>
        <item x="2"/>
        <item x="41"/>
        <item x="3"/>
        <item x="35"/>
        <item x="8"/>
        <item x="38"/>
        <item x="12"/>
        <item x="19"/>
        <item x="5"/>
        <item x="4"/>
        <item x="23"/>
        <item x="26"/>
        <item x="22"/>
        <item x="6"/>
        <item x="7"/>
        <item x="9"/>
        <item x="25"/>
        <item x="24"/>
        <item x="34"/>
        <item x="32"/>
        <item x="11"/>
        <item x="10"/>
        <item x="31"/>
        <item x="42"/>
        <item x="29"/>
        <item x="39"/>
        <item x="20"/>
        <item x="1"/>
        <item x="13"/>
        <item x="17"/>
        <item x="40"/>
        <item x="27"/>
        <item x="14"/>
        <item x="43"/>
        <item x="0"/>
        <item x="16"/>
        <item x="15"/>
        <item x="33"/>
        <item x="28"/>
        <item x="4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>
      <items count="36">
        <item x="3"/>
        <item x="29"/>
        <item x="2"/>
        <item x="13"/>
        <item x="14"/>
        <item x="1"/>
        <item x="31"/>
        <item x="25"/>
        <item x="19"/>
        <item x="27"/>
        <item x="32"/>
        <item x="23"/>
        <item x="18"/>
        <item x="5"/>
        <item x="34"/>
        <item x="15"/>
        <item x="21"/>
        <item x="4"/>
        <item x="16"/>
        <item x="8"/>
        <item x="24"/>
        <item x="7"/>
        <item x="20"/>
        <item x="22"/>
        <item x="11"/>
        <item x="12"/>
        <item x="10"/>
        <item x="6"/>
        <item x="30"/>
        <item x="28"/>
        <item x="33"/>
        <item x="26"/>
        <item x="17"/>
        <item x="0"/>
        <item x="9"/>
        <item t="default"/>
      </items>
    </pivotField>
    <pivotField dataField="1" showAll="0">
      <items count="37">
        <item x="3"/>
        <item x="30"/>
        <item x="20"/>
        <item x="14"/>
        <item x="13"/>
        <item x="1"/>
        <item x="2"/>
        <item x="32"/>
        <item x="19"/>
        <item x="26"/>
        <item x="28"/>
        <item x="24"/>
        <item x="33"/>
        <item x="35"/>
        <item x="18"/>
        <item x="5"/>
        <item x="15"/>
        <item x="22"/>
        <item x="25"/>
        <item x="4"/>
        <item x="8"/>
        <item x="16"/>
        <item x="21"/>
        <item x="7"/>
        <item x="23"/>
        <item x="6"/>
        <item x="12"/>
        <item x="11"/>
        <item x="10"/>
        <item x="31"/>
        <item x="29"/>
        <item x="34"/>
        <item x="27"/>
        <item x="17"/>
        <item x="0"/>
        <item x="9"/>
        <item t="default"/>
      </items>
    </pivotField>
    <pivotField dataField="1" showAll="0">
      <items count="37">
        <item x="3"/>
        <item x="19"/>
        <item x="30"/>
        <item x="13"/>
        <item x="12"/>
        <item x="2"/>
        <item x="1"/>
        <item x="32"/>
        <item x="25"/>
        <item x="18"/>
        <item x="28"/>
        <item x="33"/>
        <item x="23"/>
        <item x="17"/>
        <item x="5"/>
        <item x="35"/>
        <item x="14"/>
        <item x="21"/>
        <item x="24"/>
        <item x="4"/>
        <item x="15"/>
        <item x="8"/>
        <item x="27"/>
        <item x="20"/>
        <item x="7"/>
        <item x="22"/>
        <item x="11"/>
        <item x="10"/>
        <item x="6"/>
        <item x="9"/>
        <item x="31"/>
        <item x="29"/>
        <item x="34"/>
        <item x="26"/>
        <item x="16"/>
        <item x="0"/>
        <item t="default"/>
      </items>
    </pivotField>
    <pivotField dataField="1" showAll="0">
      <items count="32">
        <item x="3"/>
        <item x="2"/>
        <item x="28"/>
        <item x="23"/>
        <item x="18"/>
        <item x="13"/>
        <item x="1"/>
        <item x="27"/>
        <item x="5"/>
        <item x="17"/>
        <item x="21"/>
        <item x="30"/>
        <item x="15"/>
        <item x="14"/>
        <item x="4"/>
        <item x="20"/>
        <item x="22"/>
        <item x="6"/>
        <item x="8"/>
        <item x="19"/>
        <item x="7"/>
        <item x="11"/>
        <item x="10"/>
        <item x="26"/>
        <item x="12"/>
        <item x="25"/>
        <item x="16"/>
        <item x="24"/>
        <item x="29"/>
        <item x="0"/>
        <item x="9"/>
        <item t="default"/>
      </items>
    </pivotField>
    <pivotField dataField="1" showAll="0">
      <items count="33">
        <item x="3"/>
        <item x="2"/>
        <item x="23"/>
        <item x="18"/>
        <item x="29"/>
        <item x="25"/>
        <item x="13"/>
        <item x="17"/>
        <item x="28"/>
        <item x="1"/>
        <item x="5"/>
        <item x="21"/>
        <item x="31"/>
        <item x="15"/>
        <item x="22"/>
        <item x="20"/>
        <item x="4"/>
        <item x="14"/>
        <item x="19"/>
        <item x="6"/>
        <item x="8"/>
        <item x="7"/>
        <item x="10"/>
        <item x="11"/>
        <item x="27"/>
        <item x="12"/>
        <item x="16"/>
        <item x="26"/>
        <item x="24"/>
        <item x="30"/>
        <item x="0"/>
        <item x="9"/>
        <item t="default"/>
      </items>
    </pivotField>
    <pivotField dataField="1" showAll="0"/>
    <pivotField dataField="1" showAll="0">
      <items count="31">
        <item x="2"/>
        <item x="23"/>
        <item x="29"/>
        <item x="1"/>
        <item x="12"/>
        <item x="11"/>
        <item x="6"/>
        <item x="26"/>
        <item x="19"/>
        <item x="20"/>
        <item x="4"/>
        <item x="13"/>
        <item x="21"/>
        <item x="7"/>
        <item x="27"/>
        <item x="18"/>
        <item x="16"/>
        <item x="28"/>
        <item x="14"/>
        <item x="3"/>
        <item x="0"/>
        <item x="5"/>
        <item x="9"/>
        <item x="24"/>
        <item x="17"/>
        <item x="10"/>
        <item x="25"/>
        <item x="15"/>
        <item x="22"/>
        <item x="8"/>
        <item t="default"/>
      </items>
    </pivotField>
    <pivotField dataField="1" showAll="0">
      <items count="30">
        <item x="3"/>
        <item x="2"/>
        <item x="1"/>
        <item x="13"/>
        <item x="12"/>
        <item x="7"/>
        <item x="26"/>
        <item x="20"/>
        <item x="21"/>
        <item x="5"/>
        <item x="14"/>
        <item x="22"/>
        <item x="8"/>
        <item x="19"/>
        <item x="27"/>
        <item x="28"/>
        <item x="17"/>
        <item x="15"/>
        <item x="4"/>
        <item x="0"/>
        <item x="10"/>
        <item x="6"/>
        <item x="25"/>
        <item x="18"/>
        <item x="24"/>
        <item x="16"/>
        <item x="11"/>
        <item x="23"/>
        <item x="9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4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 t="grand">
      <x/>
    </i>
  </rowItems>
  <colFields count="1">
    <field x="-2"/>
  </colFields>
  <colItems count="9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</colItems>
  <dataFields count="9">
    <dataField name="Sum of pas All Boys" fld="118" baseField="0" baseItem="0"/>
    <dataField name="Sum of Pas All girls" fld="119" baseField="0" baseItem="0"/>
    <dataField name="Sum of All 11" fld="120" baseField="0" baseItem="0"/>
    <dataField name="Sum of SC Boys 11" fld="121" baseField="0" baseItem="0"/>
    <dataField name="Sum of SC all11" fld="123" baseField="0" baseItem="0"/>
    <dataField name="Sum of ST All11" fld="126" baseField="0" baseItem="0"/>
    <dataField name="Sum of SC Girls11" fld="122" baseField="0" baseItem="0"/>
    <dataField name="Sum of ST Boys 11" fld="124" baseField="0" baseItem="0"/>
    <dataField name="Sum of ST girls11" fld="125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50"/>
  <sheetViews>
    <sheetView topLeftCell="A27" workbookViewId="0">
      <selection activeCell="B5" sqref="B5:D48"/>
    </sheetView>
  </sheetViews>
  <sheetFormatPr defaultRowHeight="15"/>
  <cols>
    <col min="1" max="1" width="69.140625" customWidth="1"/>
    <col min="2" max="2" width="18.28515625" customWidth="1"/>
    <col min="3" max="3" width="17.85546875" customWidth="1"/>
    <col min="4" max="4" width="12.42578125" customWidth="1"/>
    <col min="5" max="5" width="16.85546875" customWidth="1"/>
    <col min="6" max="6" width="14.42578125" customWidth="1"/>
    <col min="7" max="7" width="14.5703125" customWidth="1"/>
    <col min="8" max="8" width="16.42578125" customWidth="1"/>
    <col min="9" max="9" width="16.7109375" customWidth="1"/>
    <col min="10" max="10" width="15.85546875" customWidth="1"/>
    <col min="11" max="16" width="5" customWidth="1"/>
    <col min="17" max="27" width="6" customWidth="1"/>
    <col min="28" max="35" width="7" customWidth="1"/>
    <col min="36" max="36" width="7.28515625" customWidth="1"/>
    <col min="37" max="37" width="11.28515625" customWidth="1"/>
    <col min="38" max="38" width="10.85546875" customWidth="1"/>
    <col min="39" max="39" width="7.85546875" customWidth="1"/>
    <col min="40" max="40" width="10.85546875" customWidth="1"/>
    <col min="41" max="41" width="7.85546875" customWidth="1"/>
    <col min="42" max="42" width="10.85546875" customWidth="1"/>
    <col min="43" max="43" width="7.85546875" customWidth="1"/>
    <col min="44" max="44" width="10.85546875" customWidth="1"/>
    <col min="45" max="45" width="7.85546875" customWidth="1"/>
    <col min="46" max="46" width="10.85546875" customWidth="1"/>
    <col min="47" max="47" width="7.85546875" customWidth="1"/>
    <col min="48" max="48" width="10.85546875" customWidth="1"/>
    <col min="49" max="49" width="7.85546875" customWidth="1"/>
    <col min="50" max="50" width="10.85546875" customWidth="1"/>
    <col min="51" max="51" width="7.85546875" customWidth="1"/>
    <col min="52" max="52" width="10.85546875" customWidth="1"/>
    <col min="53" max="53" width="7.85546875" customWidth="1"/>
    <col min="54" max="54" width="10.85546875" customWidth="1"/>
    <col min="55" max="55" width="8.85546875" customWidth="1"/>
    <col min="56" max="56" width="11.85546875" customWidth="1"/>
    <col min="57" max="57" width="8.85546875" customWidth="1"/>
    <col min="58" max="58" width="11.85546875" customWidth="1"/>
    <col min="59" max="59" width="8.85546875" customWidth="1"/>
    <col min="60" max="60" width="11.85546875" customWidth="1"/>
    <col min="61" max="61" width="8.85546875" customWidth="1"/>
    <col min="62" max="62" width="11.85546875" customWidth="1"/>
    <col min="63" max="63" width="8.85546875" customWidth="1"/>
    <col min="64" max="64" width="11.85546875" customWidth="1"/>
    <col min="65" max="65" width="8.85546875" customWidth="1"/>
    <col min="66" max="66" width="11.85546875" customWidth="1"/>
    <col min="67" max="67" width="8.85546875" customWidth="1"/>
    <col min="68" max="68" width="11.85546875" customWidth="1"/>
    <col min="69" max="69" width="8.85546875" customWidth="1"/>
    <col min="70" max="70" width="11.85546875" customWidth="1"/>
    <col min="71" max="71" width="9.140625" customWidth="1"/>
    <col min="72" max="72" width="12.140625" customWidth="1"/>
    <col min="73" max="73" width="11.28515625" customWidth="1"/>
    <col min="74" max="74" width="7.85546875" customWidth="1"/>
    <col min="75" max="76" width="10.85546875" customWidth="1"/>
    <col min="77" max="77" width="7.85546875" customWidth="1"/>
    <col min="78" max="79" width="10.85546875" customWidth="1"/>
    <col min="80" max="80" width="7.85546875" customWidth="1"/>
    <col min="81" max="82" width="10.85546875" customWidth="1"/>
    <col min="83" max="83" width="8.85546875" customWidth="1"/>
    <col min="84" max="85" width="11.85546875" customWidth="1"/>
    <col min="86" max="86" width="8.85546875" customWidth="1"/>
    <col min="87" max="87" width="10.85546875" customWidth="1"/>
    <col min="88" max="88" width="11.85546875" customWidth="1"/>
    <col min="89" max="89" width="8.85546875" customWidth="1"/>
    <col min="90" max="91" width="11.85546875" customWidth="1"/>
    <col min="92" max="92" width="8.85546875" customWidth="1"/>
    <col min="93" max="94" width="11.85546875" customWidth="1"/>
    <col min="95" max="95" width="8.85546875" customWidth="1"/>
    <col min="96" max="97" width="11.85546875" customWidth="1"/>
    <col min="98" max="98" width="8.85546875" customWidth="1"/>
    <col min="99" max="100" width="11.85546875" customWidth="1"/>
    <col min="101" max="101" width="8.85546875" customWidth="1"/>
    <col min="102" max="103" width="11.85546875" customWidth="1"/>
    <col min="104" max="104" width="8.85546875" customWidth="1"/>
    <col min="105" max="106" width="11.85546875" customWidth="1"/>
    <col min="107" max="107" width="9.140625" customWidth="1"/>
    <col min="108" max="109" width="12.140625" customWidth="1"/>
    <col min="110" max="110" width="11.28515625" customWidth="1"/>
    <col min="111" max="111" width="8.85546875" customWidth="1"/>
    <col min="112" max="114" width="11.85546875" customWidth="1"/>
    <col min="115" max="115" width="8.85546875" customWidth="1"/>
    <col min="116" max="116" width="11.85546875" bestFit="1" customWidth="1"/>
    <col min="117" max="117" width="10.85546875" bestFit="1" customWidth="1"/>
    <col min="118" max="118" width="11.85546875" customWidth="1"/>
    <col min="119" max="119" width="8.85546875" customWidth="1"/>
    <col min="120" max="120" width="11.85546875" customWidth="1"/>
    <col min="121" max="121" width="11.85546875" bestFit="1" customWidth="1"/>
    <col min="122" max="122" width="11.85546875" customWidth="1"/>
    <col min="123" max="123" width="8.85546875" customWidth="1"/>
    <col min="124" max="125" width="11.85546875" customWidth="1"/>
    <col min="126" max="126" width="11.85546875" bestFit="1" customWidth="1"/>
    <col min="127" max="127" width="8.85546875" customWidth="1"/>
    <col min="128" max="130" width="11.85546875" customWidth="1"/>
    <col min="131" max="131" width="8.85546875" customWidth="1"/>
    <col min="132" max="134" width="11.85546875" customWidth="1"/>
    <col min="135" max="135" width="9.85546875" customWidth="1"/>
    <col min="136" max="136" width="12.85546875" customWidth="1"/>
    <col min="137" max="138" width="11.85546875" customWidth="1"/>
    <col min="139" max="139" width="9.85546875" customWidth="1"/>
    <col min="140" max="140" width="12.85546875" customWidth="1"/>
    <col min="141" max="142" width="11.85546875" bestFit="1" customWidth="1"/>
    <col min="143" max="143" width="9.140625" customWidth="1"/>
    <col min="144" max="144" width="6.85546875" customWidth="1"/>
    <col min="145" max="146" width="12.140625" customWidth="1"/>
    <col min="147" max="147" width="11.28515625" customWidth="1"/>
    <col min="148" max="148" width="11.85546875" bestFit="1" customWidth="1"/>
    <col min="149" max="149" width="8.85546875" customWidth="1"/>
    <col min="150" max="150" width="10.85546875" bestFit="1" customWidth="1"/>
    <col min="151" max="153" width="11.85546875" bestFit="1" customWidth="1"/>
    <col min="154" max="154" width="8.85546875" customWidth="1"/>
    <col min="155" max="155" width="10.85546875" bestFit="1" customWidth="1"/>
    <col min="156" max="158" width="11.85546875" bestFit="1" customWidth="1"/>
    <col min="159" max="159" width="8.85546875" customWidth="1"/>
    <col min="160" max="160" width="10.85546875" bestFit="1" customWidth="1"/>
    <col min="161" max="163" width="11.85546875" bestFit="1" customWidth="1"/>
    <col min="164" max="164" width="8.85546875" customWidth="1"/>
    <col min="165" max="165" width="10.85546875" bestFit="1" customWidth="1"/>
    <col min="166" max="168" width="11.85546875" bestFit="1" customWidth="1"/>
    <col min="169" max="169" width="9.85546875" bestFit="1" customWidth="1"/>
    <col min="170" max="170" width="10.85546875" bestFit="1" customWidth="1"/>
    <col min="171" max="171" width="12.85546875" bestFit="1" customWidth="1"/>
    <col min="172" max="173" width="11.85546875" bestFit="1" customWidth="1"/>
    <col min="174" max="174" width="9.85546875" bestFit="1" customWidth="1"/>
    <col min="175" max="175" width="11.85546875" bestFit="1" customWidth="1"/>
    <col min="176" max="176" width="12.85546875" bestFit="1" customWidth="1"/>
    <col min="177" max="178" width="11.85546875" bestFit="1" customWidth="1"/>
    <col min="180" max="180" width="12.140625" bestFit="1" customWidth="1"/>
    <col min="181" max="181" width="6.85546875" customWidth="1"/>
    <col min="182" max="183" width="12.140625" bestFit="1" customWidth="1"/>
    <col min="184" max="184" width="11.28515625" bestFit="1" customWidth="1"/>
  </cols>
  <sheetData>
    <row r="3" spans="1:10">
      <c r="B3" s="72" t="s">
        <v>178</v>
      </c>
    </row>
    <row r="4" spans="1:10">
      <c r="A4" s="72" t="s">
        <v>130</v>
      </c>
      <c r="B4" t="s">
        <v>202</v>
      </c>
      <c r="C4" t="s">
        <v>203</v>
      </c>
      <c r="D4" t="s">
        <v>199</v>
      </c>
      <c r="E4" t="s">
        <v>204</v>
      </c>
      <c r="F4" t="s">
        <v>200</v>
      </c>
      <c r="G4" t="s">
        <v>201</v>
      </c>
      <c r="H4" t="s">
        <v>205</v>
      </c>
      <c r="I4" t="s">
        <v>206</v>
      </c>
      <c r="J4" t="s">
        <v>207</v>
      </c>
    </row>
    <row r="5" spans="1:10">
      <c r="A5" s="73" t="s">
        <v>131</v>
      </c>
      <c r="B5" s="74">
        <v>176070</v>
      </c>
      <c r="C5" s="74">
        <v>134498</v>
      </c>
      <c r="D5" s="74">
        <v>310568</v>
      </c>
      <c r="E5" s="74">
        <v>25724</v>
      </c>
      <c r="F5" s="74">
        <v>43411</v>
      </c>
      <c r="G5" s="74">
        <v>23166</v>
      </c>
      <c r="H5" s="74">
        <v>17687</v>
      </c>
      <c r="I5" s="74">
        <v>13960</v>
      </c>
      <c r="J5" s="74">
        <v>9206</v>
      </c>
    </row>
    <row r="6" spans="1:10">
      <c r="A6" s="73" t="s">
        <v>132</v>
      </c>
      <c r="B6" s="74">
        <v>853</v>
      </c>
      <c r="C6" s="74">
        <v>733</v>
      </c>
      <c r="D6" s="74">
        <v>1586</v>
      </c>
      <c r="E6" s="74">
        <v>10</v>
      </c>
      <c r="F6" s="74">
        <v>17</v>
      </c>
      <c r="G6" s="74">
        <v>0</v>
      </c>
      <c r="H6" s="74">
        <v>7</v>
      </c>
      <c r="I6" s="74">
        <v>0</v>
      </c>
      <c r="J6" s="74">
        <v>0</v>
      </c>
    </row>
    <row r="7" spans="1:10">
      <c r="A7" s="73" t="s">
        <v>133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</row>
    <row r="8" spans="1:10">
      <c r="A8" s="73" t="s">
        <v>134</v>
      </c>
      <c r="B8" s="74">
        <v>25995</v>
      </c>
      <c r="C8" s="74">
        <v>30514</v>
      </c>
      <c r="D8" s="74">
        <v>56509</v>
      </c>
      <c r="E8" s="74">
        <v>1922</v>
      </c>
      <c r="F8" s="74">
        <v>3648</v>
      </c>
      <c r="G8" s="74">
        <v>7047</v>
      </c>
      <c r="H8" s="74">
        <v>1726</v>
      </c>
      <c r="I8" s="74">
        <v>3797</v>
      </c>
      <c r="J8" s="74">
        <v>3250</v>
      </c>
    </row>
    <row r="9" spans="1:10">
      <c r="A9" s="73" t="s">
        <v>135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  <c r="H9" s="74">
        <v>0</v>
      </c>
      <c r="I9" s="74">
        <v>0</v>
      </c>
      <c r="J9" s="74">
        <v>0</v>
      </c>
    </row>
    <row r="10" spans="1:10">
      <c r="A10" s="73" t="s">
        <v>136</v>
      </c>
      <c r="B10" s="74">
        <v>16</v>
      </c>
      <c r="C10" s="74">
        <v>189</v>
      </c>
      <c r="D10" s="74">
        <v>205</v>
      </c>
      <c r="E10" s="74">
        <v>1</v>
      </c>
      <c r="F10" s="74">
        <v>4</v>
      </c>
      <c r="G10" s="74">
        <v>3</v>
      </c>
      <c r="H10" s="74">
        <v>3</v>
      </c>
      <c r="I10" s="74">
        <v>0</v>
      </c>
      <c r="J10" s="74">
        <v>3</v>
      </c>
    </row>
    <row r="11" spans="1:10">
      <c r="A11" s="73" t="s">
        <v>137</v>
      </c>
      <c r="B11" s="74">
        <v>93</v>
      </c>
      <c r="C11" s="74">
        <v>94</v>
      </c>
      <c r="D11" s="74">
        <v>187</v>
      </c>
      <c r="E11" s="74">
        <v>15</v>
      </c>
      <c r="F11" s="74">
        <v>27</v>
      </c>
      <c r="G11" s="74">
        <v>22</v>
      </c>
      <c r="H11" s="74">
        <v>12</v>
      </c>
      <c r="I11" s="74">
        <v>9</v>
      </c>
      <c r="J11" s="74">
        <v>13</v>
      </c>
    </row>
    <row r="12" spans="1:10">
      <c r="A12" s="73" t="s">
        <v>138</v>
      </c>
      <c r="B12" s="74">
        <v>0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</row>
    <row r="13" spans="1:10">
      <c r="A13" s="73" t="s">
        <v>139</v>
      </c>
      <c r="B13" s="74">
        <v>3</v>
      </c>
      <c r="C13" s="74">
        <v>1</v>
      </c>
      <c r="D13" s="74">
        <v>4</v>
      </c>
      <c r="E13" s="74">
        <v>0</v>
      </c>
      <c r="F13" s="74">
        <v>0</v>
      </c>
      <c r="G13" s="74">
        <v>0</v>
      </c>
      <c r="H13" s="74">
        <v>0</v>
      </c>
      <c r="I13" s="74">
        <v>0</v>
      </c>
      <c r="J13" s="74">
        <v>0</v>
      </c>
    </row>
    <row r="14" spans="1:10">
      <c r="A14" s="73" t="s">
        <v>140</v>
      </c>
      <c r="B14" s="74">
        <v>61969</v>
      </c>
      <c r="C14" s="74">
        <v>65106</v>
      </c>
      <c r="D14" s="74">
        <v>127075</v>
      </c>
      <c r="E14" s="74">
        <v>10210</v>
      </c>
      <c r="F14" s="74">
        <v>21486</v>
      </c>
      <c r="G14" s="74">
        <v>51</v>
      </c>
      <c r="H14" s="74">
        <v>11276</v>
      </c>
      <c r="I14" s="74">
        <v>26</v>
      </c>
      <c r="J14" s="74">
        <v>25</v>
      </c>
    </row>
    <row r="15" spans="1:10">
      <c r="A15" s="73" t="s">
        <v>141</v>
      </c>
      <c r="B15" s="74">
        <v>486</v>
      </c>
      <c r="C15" s="74">
        <v>473</v>
      </c>
      <c r="D15" s="74">
        <v>959</v>
      </c>
      <c r="E15" s="74">
        <v>20</v>
      </c>
      <c r="F15" s="74">
        <v>58</v>
      </c>
      <c r="G15" s="74">
        <v>166</v>
      </c>
      <c r="H15" s="74">
        <v>38</v>
      </c>
      <c r="I15" s="74">
        <v>85</v>
      </c>
      <c r="J15" s="74">
        <v>81</v>
      </c>
    </row>
    <row r="16" spans="1:10">
      <c r="A16" s="73" t="s">
        <v>142</v>
      </c>
      <c r="B16" s="74">
        <v>91109</v>
      </c>
      <c r="C16" s="74">
        <v>99385</v>
      </c>
      <c r="D16" s="74">
        <v>190494</v>
      </c>
      <c r="E16" s="74">
        <v>13736</v>
      </c>
      <c r="F16" s="74">
        <v>28357</v>
      </c>
      <c r="G16" s="74">
        <v>28229</v>
      </c>
      <c r="H16" s="74">
        <v>14621</v>
      </c>
      <c r="I16" s="74">
        <v>12231</v>
      </c>
      <c r="J16" s="74">
        <v>15998</v>
      </c>
    </row>
    <row r="17" spans="1:10">
      <c r="A17" s="73" t="s">
        <v>143</v>
      </c>
      <c r="B17" s="74">
        <v>722065</v>
      </c>
      <c r="C17" s="74">
        <v>512751</v>
      </c>
      <c r="D17" s="74">
        <v>1234816</v>
      </c>
      <c r="E17" s="74">
        <v>48276</v>
      </c>
      <c r="F17" s="74">
        <v>82258</v>
      </c>
      <c r="G17" s="74">
        <v>33514</v>
      </c>
      <c r="H17" s="74">
        <v>33982</v>
      </c>
      <c r="I17" s="74">
        <v>18426</v>
      </c>
      <c r="J17" s="74">
        <v>15088</v>
      </c>
    </row>
    <row r="18" spans="1:10">
      <c r="A18" s="73" t="s">
        <v>144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  <c r="H18" s="74">
        <v>0</v>
      </c>
      <c r="I18" s="74">
        <v>0</v>
      </c>
      <c r="J18" s="74">
        <v>0</v>
      </c>
    </row>
    <row r="19" spans="1:10">
      <c r="A19" s="73" t="s">
        <v>145</v>
      </c>
      <c r="B19" s="74">
        <v>23202</v>
      </c>
      <c r="C19" s="74">
        <v>25872</v>
      </c>
      <c r="D19" s="74">
        <v>49074</v>
      </c>
      <c r="E19" s="74">
        <v>3074</v>
      </c>
      <c r="F19" s="74">
        <v>6228</v>
      </c>
      <c r="G19" s="74">
        <v>8558</v>
      </c>
      <c r="H19" s="74">
        <v>3154</v>
      </c>
      <c r="I19" s="74">
        <v>4162</v>
      </c>
      <c r="J19" s="74">
        <v>4396</v>
      </c>
    </row>
    <row r="20" spans="1:10">
      <c r="A20" s="73" t="s">
        <v>93</v>
      </c>
      <c r="B20" s="74">
        <v>0</v>
      </c>
      <c r="C20" s="74">
        <v>3</v>
      </c>
      <c r="D20" s="74">
        <v>3</v>
      </c>
      <c r="E20" s="74">
        <v>0</v>
      </c>
      <c r="F20" s="74">
        <v>0</v>
      </c>
      <c r="G20" s="74">
        <v>0</v>
      </c>
      <c r="H20" s="74">
        <v>0</v>
      </c>
      <c r="I20" s="74">
        <v>0</v>
      </c>
      <c r="J20" s="74">
        <v>0</v>
      </c>
    </row>
    <row r="21" spans="1:10">
      <c r="A21" s="73" t="s">
        <v>146</v>
      </c>
      <c r="B21" s="74">
        <v>83269</v>
      </c>
      <c r="C21" s="74">
        <v>71783</v>
      </c>
      <c r="D21" s="74">
        <v>155052</v>
      </c>
      <c r="E21" s="74">
        <v>3732</v>
      </c>
      <c r="F21" s="74">
        <v>6697</v>
      </c>
      <c r="G21" s="74">
        <v>4323</v>
      </c>
      <c r="H21" s="74">
        <v>2965</v>
      </c>
      <c r="I21" s="74">
        <v>2150</v>
      </c>
      <c r="J21" s="74">
        <v>2173</v>
      </c>
    </row>
    <row r="22" spans="1:10">
      <c r="A22" s="73" t="s">
        <v>147</v>
      </c>
      <c r="B22" s="74">
        <v>0</v>
      </c>
      <c r="C22" s="74">
        <v>0</v>
      </c>
      <c r="D22" s="74">
        <v>0</v>
      </c>
      <c r="E22" s="74">
        <v>0</v>
      </c>
      <c r="F22" s="74">
        <v>0</v>
      </c>
      <c r="G22" s="74">
        <v>0</v>
      </c>
      <c r="H22" s="74">
        <v>0</v>
      </c>
      <c r="I22" s="74">
        <v>0</v>
      </c>
      <c r="J22" s="74">
        <v>0</v>
      </c>
    </row>
    <row r="23" spans="1:10">
      <c r="A23" s="73" t="s">
        <v>148</v>
      </c>
      <c r="B23" s="74">
        <v>3978</v>
      </c>
      <c r="C23" s="74">
        <v>5501</v>
      </c>
      <c r="D23" s="74">
        <v>9479</v>
      </c>
      <c r="E23" s="74">
        <v>33</v>
      </c>
      <c r="F23" s="74">
        <v>92</v>
      </c>
      <c r="G23" s="74">
        <v>881</v>
      </c>
      <c r="H23" s="74">
        <v>59</v>
      </c>
      <c r="I23" s="74">
        <v>357</v>
      </c>
      <c r="J23" s="74">
        <v>524</v>
      </c>
    </row>
    <row r="24" spans="1:10">
      <c r="A24" s="73" t="s">
        <v>149</v>
      </c>
      <c r="B24" s="74">
        <v>110087</v>
      </c>
      <c r="C24" s="74">
        <v>95894</v>
      </c>
      <c r="D24" s="74">
        <v>205981</v>
      </c>
      <c r="E24" s="74">
        <v>6300</v>
      </c>
      <c r="F24" s="74">
        <v>12116</v>
      </c>
      <c r="G24" s="74">
        <v>15844</v>
      </c>
      <c r="H24" s="74">
        <v>5816</v>
      </c>
      <c r="I24" s="74">
        <v>7337</v>
      </c>
      <c r="J24" s="74">
        <v>8507</v>
      </c>
    </row>
    <row r="25" spans="1:10">
      <c r="A25" s="73" t="s">
        <v>150</v>
      </c>
      <c r="B25" s="74">
        <v>27097</v>
      </c>
      <c r="C25" s="74">
        <v>29637</v>
      </c>
      <c r="D25" s="74">
        <v>56734</v>
      </c>
      <c r="E25" s="74">
        <v>6430</v>
      </c>
      <c r="F25" s="74">
        <v>14168</v>
      </c>
      <c r="G25" s="74">
        <v>3303</v>
      </c>
      <c r="H25" s="74">
        <v>7738</v>
      </c>
      <c r="I25" s="74">
        <v>1572</v>
      </c>
      <c r="J25" s="74">
        <v>1731</v>
      </c>
    </row>
    <row r="26" spans="1:10">
      <c r="A26" s="73" t="s">
        <v>151</v>
      </c>
      <c r="B26" s="74">
        <v>21416</v>
      </c>
      <c r="C26" s="74">
        <v>20451</v>
      </c>
      <c r="D26" s="74">
        <v>41867</v>
      </c>
      <c r="E26" s="74">
        <v>0</v>
      </c>
      <c r="F26" s="74">
        <v>0</v>
      </c>
      <c r="G26" s="74">
        <v>0</v>
      </c>
      <c r="H26" s="74">
        <v>0</v>
      </c>
      <c r="I26" s="74">
        <v>0</v>
      </c>
      <c r="J26" s="74">
        <v>0</v>
      </c>
    </row>
    <row r="27" spans="1:10">
      <c r="A27" s="73" t="s">
        <v>152</v>
      </c>
      <c r="B27" s="74">
        <v>65663</v>
      </c>
      <c r="C27" s="74">
        <v>59738</v>
      </c>
      <c r="D27" s="74">
        <v>125401</v>
      </c>
      <c r="E27" s="74">
        <v>6526</v>
      </c>
      <c r="F27" s="74">
        <v>11480</v>
      </c>
      <c r="G27" s="74">
        <v>23000</v>
      </c>
      <c r="H27" s="74">
        <v>4954</v>
      </c>
      <c r="I27" s="74">
        <v>11880</v>
      </c>
      <c r="J27" s="74">
        <v>11120</v>
      </c>
    </row>
    <row r="28" spans="1:10">
      <c r="A28" s="73" t="s">
        <v>153</v>
      </c>
      <c r="B28" s="74">
        <v>193561</v>
      </c>
      <c r="C28" s="74">
        <v>233022</v>
      </c>
      <c r="D28" s="74">
        <v>426583</v>
      </c>
      <c r="E28" s="74">
        <v>30451</v>
      </c>
      <c r="F28" s="74">
        <v>64776</v>
      </c>
      <c r="G28" s="74">
        <v>24664</v>
      </c>
      <c r="H28" s="74">
        <v>34325</v>
      </c>
      <c r="I28" s="74">
        <v>11362</v>
      </c>
      <c r="J28" s="74">
        <v>13302</v>
      </c>
    </row>
    <row r="29" spans="1:10">
      <c r="A29" s="73" t="s">
        <v>154</v>
      </c>
      <c r="B29" s="74">
        <v>0</v>
      </c>
      <c r="C29" s="74">
        <v>0</v>
      </c>
      <c r="D29" s="74">
        <v>72371</v>
      </c>
      <c r="E29" s="74">
        <v>0</v>
      </c>
      <c r="F29" s="74">
        <v>1409</v>
      </c>
      <c r="G29" s="74">
        <v>112</v>
      </c>
      <c r="H29" s="74">
        <v>0</v>
      </c>
      <c r="I29" s="74">
        <v>0</v>
      </c>
      <c r="J29" s="74">
        <v>0</v>
      </c>
    </row>
    <row r="30" spans="1:10">
      <c r="A30" s="73" t="s">
        <v>155</v>
      </c>
      <c r="B30" s="74">
        <v>107790</v>
      </c>
      <c r="C30" s="74">
        <v>104394</v>
      </c>
      <c r="D30" s="74">
        <v>212184</v>
      </c>
      <c r="E30" s="74">
        <v>15997</v>
      </c>
      <c r="F30" s="74">
        <v>29133</v>
      </c>
      <c r="G30" s="74">
        <v>17712</v>
      </c>
      <c r="H30" s="74">
        <v>13136</v>
      </c>
      <c r="I30" s="74">
        <v>9372</v>
      </c>
      <c r="J30" s="74">
        <v>8340</v>
      </c>
    </row>
    <row r="31" spans="1:10">
      <c r="A31" s="73" t="s">
        <v>156</v>
      </c>
      <c r="B31" s="74"/>
      <c r="C31" s="74"/>
      <c r="D31" s="74">
        <v>0</v>
      </c>
      <c r="E31" s="74"/>
      <c r="F31" s="74">
        <v>0</v>
      </c>
      <c r="G31" s="74">
        <v>0</v>
      </c>
      <c r="H31" s="74"/>
      <c r="I31" s="74"/>
      <c r="J31" s="74"/>
    </row>
    <row r="32" spans="1:10">
      <c r="A32" s="73" t="s">
        <v>109</v>
      </c>
      <c r="B32" s="74">
        <v>445593</v>
      </c>
      <c r="C32" s="74">
        <v>452596</v>
      </c>
      <c r="D32" s="74">
        <v>898189</v>
      </c>
      <c r="E32" s="74">
        <v>50994</v>
      </c>
      <c r="F32" s="74">
        <v>106157</v>
      </c>
      <c r="G32" s="74">
        <v>53442</v>
      </c>
      <c r="H32" s="74">
        <v>55163</v>
      </c>
      <c r="I32" s="74">
        <v>27132</v>
      </c>
      <c r="J32" s="74">
        <v>26310</v>
      </c>
    </row>
    <row r="33" spans="1:10">
      <c r="A33" s="73" t="s">
        <v>157</v>
      </c>
      <c r="B33" s="74">
        <v>0</v>
      </c>
      <c r="C33" s="74">
        <v>0</v>
      </c>
      <c r="D33" s="74">
        <v>0</v>
      </c>
      <c r="E33" s="74">
        <v>0</v>
      </c>
      <c r="F33" s="74">
        <v>0</v>
      </c>
      <c r="G33" s="74">
        <v>0</v>
      </c>
      <c r="H33" s="74">
        <v>0</v>
      </c>
      <c r="I33" s="74">
        <v>0</v>
      </c>
      <c r="J33" s="74">
        <v>0</v>
      </c>
    </row>
    <row r="34" spans="1:10">
      <c r="A34" s="73" t="s">
        <v>158</v>
      </c>
      <c r="B34" s="74">
        <v>677</v>
      </c>
      <c r="C34" s="74">
        <v>828</v>
      </c>
      <c r="D34" s="74">
        <v>1505</v>
      </c>
      <c r="E34" s="74">
        <v>7</v>
      </c>
      <c r="F34" s="74">
        <v>13</v>
      </c>
      <c r="G34" s="74">
        <v>1211</v>
      </c>
      <c r="H34" s="74">
        <v>6</v>
      </c>
      <c r="I34" s="74">
        <v>528</v>
      </c>
      <c r="J34" s="74">
        <v>683</v>
      </c>
    </row>
    <row r="35" spans="1:10">
      <c r="A35" s="73" t="s">
        <v>159</v>
      </c>
      <c r="B35" s="74">
        <v>1885</v>
      </c>
      <c r="C35" s="74">
        <v>2233</v>
      </c>
      <c r="D35" s="74">
        <v>4118</v>
      </c>
      <c r="E35" s="74">
        <v>5</v>
      </c>
      <c r="F35" s="74">
        <v>13</v>
      </c>
      <c r="G35" s="74">
        <v>4059</v>
      </c>
      <c r="H35" s="74">
        <v>8</v>
      </c>
      <c r="I35" s="74">
        <v>1850</v>
      </c>
      <c r="J35" s="74">
        <v>2209</v>
      </c>
    </row>
    <row r="36" spans="1:10">
      <c r="A36" s="73" t="s">
        <v>160</v>
      </c>
      <c r="B36" s="74">
        <v>2770</v>
      </c>
      <c r="C36" s="74">
        <v>3525</v>
      </c>
      <c r="D36" s="74">
        <v>6295</v>
      </c>
      <c r="E36" s="74">
        <v>43</v>
      </c>
      <c r="F36" s="74">
        <v>70</v>
      </c>
      <c r="G36" s="74">
        <v>5484</v>
      </c>
      <c r="H36" s="74">
        <v>27</v>
      </c>
      <c r="I36" s="74">
        <v>2357</v>
      </c>
      <c r="J36" s="74">
        <v>3127</v>
      </c>
    </row>
    <row r="37" spans="1:10">
      <c r="A37" s="73" t="s">
        <v>161</v>
      </c>
      <c r="B37" s="74">
        <v>249</v>
      </c>
      <c r="C37" s="74">
        <v>165</v>
      </c>
      <c r="D37" s="74">
        <v>414</v>
      </c>
      <c r="E37" s="74">
        <v>16</v>
      </c>
      <c r="F37" s="74">
        <v>55</v>
      </c>
      <c r="G37" s="74">
        <v>9</v>
      </c>
      <c r="H37" s="74">
        <v>39</v>
      </c>
      <c r="I37" s="74">
        <v>4</v>
      </c>
      <c r="J37" s="74">
        <v>5</v>
      </c>
    </row>
    <row r="38" spans="1:10">
      <c r="A38" s="73" t="s">
        <v>162</v>
      </c>
      <c r="B38" s="74">
        <v>92147</v>
      </c>
      <c r="C38" s="74">
        <v>98190</v>
      </c>
      <c r="D38" s="74">
        <v>190337</v>
      </c>
      <c r="E38" s="74">
        <v>26097</v>
      </c>
      <c r="F38" s="74">
        <v>59842</v>
      </c>
      <c r="G38" s="74">
        <v>35</v>
      </c>
      <c r="H38" s="74">
        <v>33745</v>
      </c>
      <c r="I38" s="74">
        <v>18</v>
      </c>
      <c r="J38" s="74">
        <v>17</v>
      </c>
    </row>
    <row r="39" spans="1:10">
      <c r="A39" s="73" t="s">
        <v>163</v>
      </c>
      <c r="B39" s="74">
        <v>25995</v>
      </c>
      <c r="C39" s="74">
        <v>30514</v>
      </c>
      <c r="D39" s="74">
        <v>56509</v>
      </c>
      <c r="E39" s="74">
        <v>1922</v>
      </c>
      <c r="F39" s="74">
        <v>3648</v>
      </c>
      <c r="G39" s="74">
        <v>7047</v>
      </c>
      <c r="H39" s="74">
        <v>1726</v>
      </c>
      <c r="I39" s="74">
        <v>3797</v>
      </c>
      <c r="J39" s="74">
        <v>3250</v>
      </c>
    </row>
    <row r="40" spans="1:10">
      <c r="A40" s="73" t="s">
        <v>164</v>
      </c>
      <c r="B40" s="74">
        <v>348603</v>
      </c>
      <c r="C40" s="74">
        <v>406794</v>
      </c>
      <c r="D40" s="74">
        <v>755397</v>
      </c>
      <c r="E40" s="74">
        <v>69963</v>
      </c>
      <c r="F40" s="74">
        <v>159819</v>
      </c>
      <c r="G40" s="74">
        <v>5780</v>
      </c>
      <c r="H40" s="74">
        <v>89856</v>
      </c>
      <c r="I40" s="74">
        <v>2751</v>
      </c>
      <c r="J40" s="74">
        <v>3029</v>
      </c>
    </row>
    <row r="41" spans="1:10">
      <c r="A41" s="73" t="s">
        <v>165</v>
      </c>
      <c r="B41" s="74">
        <v>2325</v>
      </c>
      <c r="C41" s="74">
        <v>2155</v>
      </c>
      <c r="D41" s="74">
        <v>4480</v>
      </c>
      <c r="E41" s="74">
        <v>510</v>
      </c>
      <c r="F41" s="74">
        <v>966</v>
      </c>
      <c r="G41" s="74">
        <v>232</v>
      </c>
      <c r="H41" s="74">
        <v>456</v>
      </c>
      <c r="I41" s="74">
        <v>128</v>
      </c>
      <c r="J41" s="74">
        <v>104</v>
      </c>
    </row>
    <row r="42" spans="1:10">
      <c r="A42" s="73" t="s">
        <v>166</v>
      </c>
      <c r="B42" s="74">
        <v>93</v>
      </c>
      <c r="C42" s="74">
        <v>94</v>
      </c>
      <c r="D42" s="74">
        <v>187</v>
      </c>
      <c r="E42" s="74">
        <v>15</v>
      </c>
      <c r="F42" s="74">
        <v>27</v>
      </c>
      <c r="G42" s="74">
        <v>22</v>
      </c>
      <c r="H42" s="74">
        <v>12</v>
      </c>
      <c r="I42" s="74">
        <v>9</v>
      </c>
      <c r="J42" s="74">
        <v>13</v>
      </c>
    </row>
    <row r="43" spans="1:10">
      <c r="A43" s="73" t="s">
        <v>167</v>
      </c>
      <c r="B43" s="74">
        <v>6530</v>
      </c>
      <c r="C43" s="74">
        <v>3080</v>
      </c>
      <c r="D43" s="74">
        <v>9610</v>
      </c>
      <c r="E43" s="74">
        <v>550</v>
      </c>
      <c r="F43" s="74">
        <v>1230</v>
      </c>
      <c r="G43" s="74">
        <v>3</v>
      </c>
      <c r="H43" s="74">
        <v>680</v>
      </c>
      <c r="I43" s="74">
        <v>3</v>
      </c>
      <c r="J43" s="74">
        <v>0</v>
      </c>
    </row>
    <row r="44" spans="1:10">
      <c r="A44" s="73" t="s">
        <v>168</v>
      </c>
      <c r="B44" s="74">
        <v>823632</v>
      </c>
      <c r="C44" s="74">
        <v>887607</v>
      </c>
      <c r="D44" s="74">
        <v>1711239</v>
      </c>
      <c r="E44" s="74">
        <v>154120</v>
      </c>
      <c r="F44" s="74">
        <v>318140</v>
      </c>
      <c r="G44" s="74">
        <v>11529</v>
      </c>
      <c r="H44" s="74">
        <v>164020</v>
      </c>
      <c r="I44" s="74">
        <v>6079</v>
      </c>
      <c r="J44" s="74">
        <v>5450</v>
      </c>
    </row>
    <row r="45" spans="1:10">
      <c r="A45" s="73" t="s">
        <v>169</v>
      </c>
      <c r="B45" s="74">
        <v>12783</v>
      </c>
      <c r="C45" s="74">
        <v>18737</v>
      </c>
      <c r="D45" s="74">
        <v>31520</v>
      </c>
      <c r="E45" s="74">
        <v>2194</v>
      </c>
      <c r="F45" s="74">
        <v>5583</v>
      </c>
      <c r="G45" s="74">
        <v>1086</v>
      </c>
      <c r="H45" s="74">
        <v>3389</v>
      </c>
      <c r="I45" s="74">
        <v>454</v>
      </c>
      <c r="J45" s="74">
        <v>632</v>
      </c>
    </row>
    <row r="46" spans="1:10">
      <c r="A46" s="73" t="s">
        <v>170</v>
      </c>
      <c r="B46" s="74">
        <v>145</v>
      </c>
      <c r="C46" s="74">
        <v>13</v>
      </c>
      <c r="D46" s="74">
        <v>158</v>
      </c>
      <c r="E46" s="74">
        <v>0</v>
      </c>
      <c r="F46" s="74">
        <v>0</v>
      </c>
      <c r="G46" s="74">
        <v>0</v>
      </c>
      <c r="H46" s="74">
        <v>0</v>
      </c>
      <c r="I46" s="74">
        <v>0</v>
      </c>
      <c r="J46" s="74">
        <v>0</v>
      </c>
    </row>
    <row r="47" spans="1:10">
      <c r="A47" s="73" t="s">
        <v>171</v>
      </c>
      <c r="B47" s="74">
        <v>1307</v>
      </c>
      <c r="C47" s="74">
        <v>1846</v>
      </c>
      <c r="D47" s="74">
        <v>3153</v>
      </c>
      <c r="E47" s="74">
        <v>10</v>
      </c>
      <c r="F47" s="74">
        <v>21</v>
      </c>
      <c r="G47" s="74">
        <v>7</v>
      </c>
      <c r="H47" s="74">
        <v>11</v>
      </c>
      <c r="I47" s="74">
        <v>2</v>
      </c>
      <c r="J47" s="74">
        <v>5</v>
      </c>
    </row>
    <row r="48" spans="1:10">
      <c r="A48" s="73" t="s">
        <v>172</v>
      </c>
      <c r="B48" s="74">
        <v>27813</v>
      </c>
      <c r="C48" s="74">
        <v>20599</v>
      </c>
      <c r="D48" s="74">
        <v>48412</v>
      </c>
      <c r="E48" s="74">
        <v>4152</v>
      </c>
      <c r="F48" s="74">
        <v>6840</v>
      </c>
      <c r="G48" s="74">
        <v>433</v>
      </c>
      <c r="H48" s="74">
        <v>2688</v>
      </c>
      <c r="I48" s="74">
        <v>253</v>
      </c>
      <c r="J48" s="74">
        <v>180</v>
      </c>
    </row>
    <row r="49" spans="1:10">
      <c r="A49" s="73" t="s">
        <v>177</v>
      </c>
      <c r="B49" s="74">
        <v>279</v>
      </c>
      <c r="C49" s="74">
        <v>282</v>
      </c>
      <c r="D49" s="74">
        <v>561</v>
      </c>
      <c r="E49" s="74">
        <v>45</v>
      </c>
      <c r="F49" s="74">
        <v>81</v>
      </c>
      <c r="G49" s="74">
        <v>66</v>
      </c>
      <c r="H49" s="74">
        <v>36</v>
      </c>
      <c r="I49" s="74">
        <v>27</v>
      </c>
      <c r="J49" s="74">
        <v>39</v>
      </c>
    </row>
    <row r="50" spans="1:10">
      <c r="A50" s="73" t="s">
        <v>173</v>
      </c>
      <c r="B50" s="74">
        <v>3507548</v>
      </c>
      <c r="C50" s="74">
        <v>3419297</v>
      </c>
      <c r="D50" s="74">
        <v>6999216</v>
      </c>
      <c r="E50" s="74">
        <v>483100</v>
      </c>
      <c r="F50" s="74">
        <v>987870</v>
      </c>
      <c r="G50" s="74">
        <v>281040</v>
      </c>
      <c r="H50" s="74">
        <v>503361</v>
      </c>
      <c r="I50" s="74">
        <v>142118</v>
      </c>
      <c r="J50" s="74">
        <v>138810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EL50"/>
  <sheetViews>
    <sheetView workbookViewId="0">
      <pane xSplit="2" ySplit="2" topLeftCell="DH39" activePane="bottomRight" state="frozen"/>
      <selection pane="topRight" activeCell="C1" sqref="C1"/>
      <selection pane="bottomLeft" activeCell="A3" sqref="A3"/>
      <selection pane="bottomRight" activeCell="DU3" sqref="DU3:DW47"/>
    </sheetView>
  </sheetViews>
  <sheetFormatPr defaultRowHeight="15"/>
  <cols>
    <col min="1" max="1" width="9.140625" style="3"/>
    <col min="2" max="2" width="30" style="3" bestFit="1" customWidth="1"/>
    <col min="3" max="3" width="36.5703125" style="3" bestFit="1" customWidth="1"/>
    <col min="4" max="4" width="23.5703125" style="3" customWidth="1"/>
    <col min="5" max="5" width="24.5703125" style="3" customWidth="1"/>
    <col min="6" max="6" width="25.7109375" style="3" customWidth="1"/>
    <col min="7" max="7" width="21.42578125" style="3" customWidth="1"/>
    <col min="8" max="8" width="13.140625" style="3" customWidth="1"/>
    <col min="9" max="15" width="9.140625" style="3"/>
    <col min="16" max="16" width="13.5703125" style="3" customWidth="1"/>
    <col min="17" max="20" width="9.140625" style="3"/>
    <col min="21" max="21" width="9.42578125" style="3" customWidth="1"/>
    <col min="22" max="27" width="9.140625" style="3"/>
    <col min="28" max="28" width="9.140625" style="24"/>
    <col min="29" max="128" width="9.140625" style="3"/>
    <col min="129" max="129" width="10" style="3" bestFit="1" customWidth="1"/>
    <col min="130" max="136" width="9.140625" style="3"/>
    <col min="137" max="138" width="15.140625" style="3" customWidth="1"/>
    <col min="139" max="139" width="9.140625" style="3"/>
    <col min="140" max="141" width="9.140625" style="3" customWidth="1"/>
    <col min="142" max="16384" width="9.140625" style="3"/>
  </cols>
  <sheetData>
    <row r="1" spans="1:142" s="8" customFormat="1">
      <c r="A1" s="7"/>
      <c r="B1" s="7"/>
      <c r="C1" s="25"/>
      <c r="D1" s="196" t="s">
        <v>46</v>
      </c>
      <c r="E1" s="197"/>
      <c r="F1" s="196" t="s">
        <v>47</v>
      </c>
      <c r="G1" s="197"/>
      <c r="H1" s="192" t="s">
        <v>4</v>
      </c>
      <c r="I1" s="192"/>
      <c r="J1" s="192"/>
      <c r="K1" s="192"/>
      <c r="L1" s="192" t="s">
        <v>5</v>
      </c>
      <c r="M1" s="192"/>
      <c r="N1" s="192"/>
      <c r="O1" s="192"/>
      <c r="P1" s="192" t="s">
        <v>6</v>
      </c>
      <c r="Q1" s="192"/>
      <c r="R1" s="192"/>
      <c r="S1" s="192"/>
      <c r="T1" s="192"/>
      <c r="U1" s="192" t="s">
        <v>4</v>
      </c>
      <c r="V1" s="192"/>
      <c r="W1" s="192"/>
      <c r="X1" s="192"/>
      <c r="Y1" s="192"/>
      <c r="Z1" s="192"/>
      <c r="AA1" s="192"/>
      <c r="AB1" s="192"/>
      <c r="AC1" s="192" t="s">
        <v>25</v>
      </c>
      <c r="AD1" s="192"/>
      <c r="AE1" s="192"/>
      <c r="AF1" s="192"/>
      <c r="AG1" s="192"/>
      <c r="AH1" s="192"/>
      <c r="AI1" s="192"/>
      <c r="AJ1" s="192"/>
      <c r="AK1" s="192"/>
      <c r="AL1" s="192" t="s">
        <v>26</v>
      </c>
      <c r="AM1" s="192"/>
      <c r="AN1" s="192"/>
      <c r="AO1" s="192"/>
      <c r="AP1" s="192"/>
      <c r="AQ1" s="192"/>
      <c r="AR1" s="192"/>
      <c r="AS1" s="192"/>
      <c r="AT1" s="192"/>
      <c r="AU1" s="192" t="s">
        <v>27</v>
      </c>
      <c r="AV1" s="192"/>
      <c r="AW1" s="192"/>
      <c r="AX1" s="192"/>
      <c r="AY1" s="192"/>
      <c r="AZ1" s="192"/>
      <c r="BA1" s="192"/>
      <c r="BB1" s="192"/>
      <c r="BC1" s="192"/>
      <c r="BD1" s="192" t="s">
        <v>28</v>
      </c>
      <c r="BE1" s="192"/>
      <c r="BF1" s="192"/>
      <c r="BG1" s="192"/>
      <c r="BH1" s="192"/>
      <c r="BI1" s="192"/>
      <c r="BJ1" s="192"/>
      <c r="BK1" s="192"/>
      <c r="BL1" s="192"/>
      <c r="BM1" s="193" t="s">
        <v>39</v>
      </c>
      <c r="BN1" s="194"/>
      <c r="BO1" s="194"/>
      <c r="BP1" s="194"/>
      <c r="BQ1" s="194"/>
      <c r="BR1" s="194"/>
      <c r="BS1" s="194"/>
      <c r="BT1" s="194"/>
      <c r="BU1" s="195"/>
      <c r="BV1" s="192" t="s">
        <v>29</v>
      </c>
      <c r="BW1" s="192"/>
      <c r="BX1" s="192"/>
      <c r="BY1" s="192"/>
      <c r="BZ1" s="192"/>
      <c r="CA1" s="192"/>
      <c r="CB1" s="192"/>
      <c r="CC1" s="192"/>
      <c r="CD1" s="192"/>
      <c r="CE1" s="192" t="s">
        <v>30</v>
      </c>
      <c r="CF1" s="192"/>
      <c r="CG1" s="192"/>
      <c r="CH1" s="192"/>
      <c r="CI1" s="192"/>
      <c r="CJ1" s="192"/>
      <c r="CK1" s="192"/>
      <c r="CL1" s="192"/>
      <c r="CM1" s="192"/>
      <c r="CN1" s="192" t="s">
        <v>31</v>
      </c>
      <c r="CO1" s="192"/>
      <c r="CP1" s="192"/>
      <c r="CQ1" s="192"/>
      <c r="CR1" s="192"/>
      <c r="CS1" s="192"/>
      <c r="CT1" s="192"/>
      <c r="CU1" s="192"/>
      <c r="CV1" s="192"/>
      <c r="CW1" s="192" t="s">
        <v>32</v>
      </c>
      <c r="CX1" s="192"/>
      <c r="CY1" s="192"/>
      <c r="CZ1" s="192"/>
      <c r="DA1" s="192"/>
      <c r="DB1" s="192"/>
      <c r="DC1" s="192"/>
      <c r="DD1" s="192"/>
      <c r="DE1" s="192"/>
      <c r="DF1" s="199" t="s">
        <v>40</v>
      </c>
      <c r="DG1" s="200"/>
      <c r="DH1" s="200"/>
      <c r="DI1" s="200"/>
      <c r="DJ1" s="200"/>
      <c r="DK1" s="200"/>
      <c r="DL1" s="200"/>
      <c r="DM1" s="200"/>
      <c r="DN1" s="201"/>
      <c r="DO1" s="192" t="s">
        <v>33</v>
      </c>
      <c r="DP1" s="192"/>
      <c r="DQ1" s="192"/>
      <c r="DR1" s="192"/>
      <c r="DS1" s="192"/>
      <c r="DT1" s="192"/>
      <c r="DU1" s="192"/>
      <c r="DV1" s="192"/>
      <c r="DW1" s="192"/>
      <c r="DX1" s="192" t="s">
        <v>34</v>
      </c>
      <c r="DY1" s="192"/>
      <c r="DZ1" s="192"/>
      <c r="EA1" s="192"/>
      <c r="EB1" s="192"/>
      <c r="EC1" s="192"/>
      <c r="ED1" s="192"/>
      <c r="EE1" s="192"/>
      <c r="EF1" s="192"/>
      <c r="EG1" s="202" t="s">
        <v>41</v>
      </c>
      <c r="EH1" s="203"/>
      <c r="EI1" s="198" t="s">
        <v>35</v>
      </c>
      <c r="EJ1" s="198"/>
      <c r="EK1" s="198"/>
    </row>
    <row r="2" spans="1:142" s="13" customFormat="1" ht="45">
      <c r="A2" s="9" t="s">
        <v>15</v>
      </c>
      <c r="B2" s="9" t="s">
        <v>14</v>
      </c>
      <c r="C2" s="26" t="s">
        <v>45</v>
      </c>
      <c r="D2" s="26" t="s">
        <v>48</v>
      </c>
      <c r="E2" s="26" t="s">
        <v>49</v>
      </c>
      <c r="F2" s="26" t="s">
        <v>48</v>
      </c>
      <c r="G2" s="26" t="s">
        <v>49</v>
      </c>
      <c r="H2" s="10" t="s">
        <v>0</v>
      </c>
      <c r="I2" s="10" t="s">
        <v>1</v>
      </c>
      <c r="J2" s="10" t="s">
        <v>2</v>
      </c>
      <c r="K2" s="11" t="s">
        <v>3</v>
      </c>
      <c r="L2" s="10" t="s">
        <v>0</v>
      </c>
      <c r="M2" s="10" t="s">
        <v>1</v>
      </c>
      <c r="N2" s="10" t="s">
        <v>2</v>
      </c>
      <c r="O2" s="11" t="s">
        <v>3</v>
      </c>
      <c r="P2" s="10" t="s">
        <v>0</v>
      </c>
      <c r="Q2" s="10" t="s">
        <v>1</v>
      </c>
      <c r="R2" s="10" t="s">
        <v>2</v>
      </c>
      <c r="S2" s="11" t="s">
        <v>3</v>
      </c>
      <c r="T2" s="14" t="s">
        <v>7</v>
      </c>
      <c r="U2" s="16">
        <v>1</v>
      </c>
      <c r="V2" s="10" t="s">
        <v>8</v>
      </c>
      <c r="W2" s="10" t="s">
        <v>9</v>
      </c>
      <c r="X2" s="10" t="s">
        <v>10</v>
      </c>
      <c r="Y2" s="10" t="s">
        <v>11</v>
      </c>
      <c r="Z2" s="10" t="s">
        <v>12</v>
      </c>
      <c r="AA2" s="16">
        <v>0.5</v>
      </c>
      <c r="AB2" s="17" t="s">
        <v>13</v>
      </c>
      <c r="AC2" s="20" t="s">
        <v>16</v>
      </c>
      <c r="AD2" s="20" t="s">
        <v>17</v>
      </c>
      <c r="AE2" s="11" t="s">
        <v>18</v>
      </c>
      <c r="AF2" s="20" t="s">
        <v>19</v>
      </c>
      <c r="AG2" s="20" t="s">
        <v>20</v>
      </c>
      <c r="AH2" s="11" t="s">
        <v>21</v>
      </c>
      <c r="AI2" s="20" t="s">
        <v>22</v>
      </c>
      <c r="AJ2" s="20" t="s">
        <v>23</v>
      </c>
      <c r="AK2" s="11" t="s">
        <v>24</v>
      </c>
      <c r="AL2" s="20" t="s">
        <v>16</v>
      </c>
      <c r="AM2" s="20" t="s">
        <v>17</v>
      </c>
      <c r="AN2" s="11" t="s">
        <v>18</v>
      </c>
      <c r="AO2" s="20" t="s">
        <v>19</v>
      </c>
      <c r="AP2" s="20" t="s">
        <v>20</v>
      </c>
      <c r="AQ2" s="11" t="s">
        <v>21</v>
      </c>
      <c r="AR2" s="20" t="s">
        <v>22</v>
      </c>
      <c r="AS2" s="20" t="s">
        <v>23</v>
      </c>
      <c r="AT2" s="11" t="s">
        <v>24</v>
      </c>
      <c r="AU2" s="20" t="s">
        <v>16</v>
      </c>
      <c r="AV2" s="20" t="s">
        <v>17</v>
      </c>
      <c r="AW2" s="11" t="s">
        <v>18</v>
      </c>
      <c r="AX2" s="20" t="s">
        <v>19</v>
      </c>
      <c r="AY2" s="20" t="s">
        <v>20</v>
      </c>
      <c r="AZ2" s="11" t="s">
        <v>21</v>
      </c>
      <c r="BA2" s="20" t="s">
        <v>22</v>
      </c>
      <c r="BB2" s="20" t="s">
        <v>23</v>
      </c>
      <c r="BC2" s="11" t="s">
        <v>24</v>
      </c>
      <c r="BD2" s="20" t="s">
        <v>16</v>
      </c>
      <c r="BE2" s="20" t="s">
        <v>17</v>
      </c>
      <c r="BF2" s="11" t="s">
        <v>18</v>
      </c>
      <c r="BG2" s="20" t="s">
        <v>19</v>
      </c>
      <c r="BH2" s="20" t="s">
        <v>20</v>
      </c>
      <c r="BI2" s="11" t="s">
        <v>21</v>
      </c>
      <c r="BJ2" s="20" t="s">
        <v>22</v>
      </c>
      <c r="BK2" s="20" t="s">
        <v>23</v>
      </c>
      <c r="BL2" s="11" t="s">
        <v>24</v>
      </c>
      <c r="BM2" s="14" t="s">
        <v>16</v>
      </c>
      <c r="BN2" s="14" t="s">
        <v>17</v>
      </c>
      <c r="BO2" s="14" t="s">
        <v>18</v>
      </c>
      <c r="BP2" s="14" t="s">
        <v>19</v>
      </c>
      <c r="BQ2" s="14" t="s">
        <v>20</v>
      </c>
      <c r="BR2" s="14" t="s">
        <v>21</v>
      </c>
      <c r="BS2" s="14" t="s">
        <v>22</v>
      </c>
      <c r="BT2" s="14" t="s">
        <v>23</v>
      </c>
      <c r="BU2" s="14" t="s">
        <v>24</v>
      </c>
      <c r="BV2" s="22" t="s">
        <v>174</v>
      </c>
      <c r="BW2" s="22" t="s">
        <v>17</v>
      </c>
      <c r="BX2" s="11" t="s">
        <v>18</v>
      </c>
      <c r="BY2" s="22" t="s">
        <v>19</v>
      </c>
      <c r="BZ2" s="22" t="s">
        <v>20</v>
      </c>
      <c r="CA2" s="11" t="s">
        <v>21</v>
      </c>
      <c r="CB2" s="22" t="s">
        <v>22</v>
      </c>
      <c r="CC2" s="22" t="s">
        <v>23</v>
      </c>
      <c r="CD2" s="11" t="s">
        <v>24</v>
      </c>
      <c r="CE2" s="22" t="s">
        <v>175</v>
      </c>
      <c r="CF2" s="22" t="s">
        <v>17</v>
      </c>
      <c r="CG2" s="11" t="s">
        <v>18</v>
      </c>
      <c r="CH2" s="22" t="s">
        <v>19</v>
      </c>
      <c r="CI2" s="22" t="s">
        <v>20</v>
      </c>
      <c r="CJ2" s="11" t="s">
        <v>21</v>
      </c>
      <c r="CK2" s="22" t="s">
        <v>22</v>
      </c>
      <c r="CL2" s="22" t="s">
        <v>23</v>
      </c>
      <c r="CM2" s="11" t="s">
        <v>24</v>
      </c>
      <c r="CN2" s="22" t="s">
        <v>176</v>
      </c>
      <c r="CO2" s="22" t="s">
        <v>17</v>
      </c>
      <c r="CP2" s="11" t="s">
        <v>18</v>
      </c>
      <c r="CQ2" s="22" t="s">
        <v>19</v>
      </c>
      <c r="CR2" s="22" t="s">
        <v>20</v>
      </c>
      <c r="CS2" s="11" t="s">
        <v>21</v>
      </c>
      <c r="CT2" s="22" t="s">
        <v>22</v>
      </c>
      <c r="CU2" s="22" t="s">
        <v>23</v>
      </c>
      <c r="CV2" s="11" t="s">
        <v>24</v>
      </c>
      <c r="CW2" s="22" t="s">
        <v>16</v>
      </c>
      <c r="CX2" s="22" t="s">
        <v>17</v>
      </c>
      <c r="CY2" s="11" t="s">
        <v>18</v>
      </c>
      <c r="CZ2" s="22" t="s">
        <v>19</v>
      </c>
      <c r="DA2" s="22" t="s">
        <v>20</v>
      </c>
      <c r="DB2" s="11" t="s">
        <v>21</v>
      </c>
      <c r="DC2" s="22" t="s">
        <v>22</v>
      </c>
      <c r="DD2" s="22" t="s">
        <v>23</v>
      </c>
      <c r="DE2" s="11" t="s">
        <v>24</v>
      </c>
      <c r="DF2" s="14" t="s">
        <v>16</v>
      </c>
      <c r="DG2" s="14" t="s">
        <v>17</v>
      </c>
      <c r="DH2" s="14" t="s">
        <v>18</v>
      </c>
      <c r="DI2" s="14" t="s">
        <v>19</v>
      </c>
      <c r="DJ2" s="14" t="s">
        <v>20</v>
      </c>
      <c r="DK2" s="14" t="s">
        <v>21</v>
      </c>
      <c r="DL2" s="14" t="s">
        <v>22</v>
      </c>
      <c r="DM2" s="14" t="s">
        <v>23</v>
      </c>
      <c r="DN2" s="14" t="s">
        <v>24</v>
      </c>
      <c r="DO2" s="19" t="s">
        <v>197</v>
      </c>
      <c r="DP2" s="19" t="s">
        <v>198</v>
      </c>
      <c r="DQ2" s="11" t="s">
        <v>18</v>
      </c>
      <c r="DR2" s="19" t="s">
        <v>19</v>
      </c>
      <c r="DS2" s="19" t="s">
        <v>20</v>
      </c>
      <c r="DT2" s="11" t="s">
        <v>21</v>
      </c>
      <c r="DU2" s="19" t="s">
        <v>22</v>
      </c>
      <c r="DV2" s="19" t="s">
        <v>23</v>
      </c>
      <c r="DW2" s="11" t="s">
        <v>24</v>
      </c>
      <c r="DX2" s="19" t="s">
        <v>16</v>
      </c>
      <c r="DY2" s="19" t="s">
        <v>17</v>
      </c>
      <c r="DZ2" s="11" t="s">
        <v>18</v>
      </c>
      <c r="EA2" s="19" t="s">
        <v>19</v>
      </c>
      <c r="EB2" s="19" t="s">
        <v>20</v>
      </c>
      <c r="EC2" s="11" t="s">
        <v>21</v>
      </c>
      <c r="ED2" s="19" t="s">
        <v>22</v>
      </c>
      <c r="EE2" s="19" t="s">
        <v>23</v>
      </c>
      <c r="EF2" s="11" t="s">
        <v>24</v>
      </c>
      <c r="EG2" s="12" t="s">
        <v>5</v>
      </c>
      <c r="EH2" s="12" t="s">
        <v>6</v>
      </c>
      <c r="EI2" s="12" t="s">
        <v>36</v>
      </c>
      <c r="EJ2" s="12" t="s">
        <v>37</v>
      </c>
      <c r="EK2" s="12" t="s">
        <v>38</v>
      </c>
    </row>
    <row r="3" spans="1:142" customFormat="1" ht="23.25" customHeight="1">
      <c r="A3" s="51">
        <v>36</v>
      </c>
      <c r="B3" s="43" t="s">
        <v>116</v>
      </c>
      <c r="C3" s="48" t="s">
        <v>117</v>
      </c>
      <c r="D3" s="64">
        <v>42803</v>
      </c>
      <c r="E3" s="64">
        <v>42815</v>
      </c>
      <c r="F3" s="64">
        <v>42957</v>
      </c>
      <c r="G3" s="64">
        <v>42959</v>
      </c>
      <c r="H3" s="46">
        <v>13414</v>
      </c>
      <c r="I3" s="46">
        <v>0</v>
      </c>
      <c r="J3" s="46">
        <v>13344</v>
      </c>
      <c r="K3" s="46">
        <f t="shared" ref="K3:K47" si="0">SUM(H3:J3)</f>
        <v>26758</v>
      </c>
      <c r="L3" s="46">
        <v>504107</v>
      </c>
      <c r="M3" s="46">
        <v>0</v>
      </c>
      <c r="N3" s="46">
        <v>550574</v>
      </c>
      <c r="O3" s="46">
        <f t="shared" ref="O3:O47" si="1">SUM(L3:N3)</f>
        <v>1054681</v>
      </c>
      <c r="P3" s="46">
        <v>395078</v>
      </c>
      <c r="Q3" s="46">
        <v>0</v>
      </c>
      <c r="R3" s="46">
        <v>465051</v>
      </c>
      <c r="S3" s="46">
        <f t="shared" ref="S3:S47" si="2">SUM(P3:R3)</f>
        <v>860129</v>
      </c>
      <c r="T3" s="46">
        <f t="shared" ref="T3:T50" si="3">ROUND(S3*100/O3,2)</f>
        <v>81.55</v>
      </c>
      <c r="U3" s="46">
        <v>2647</v>
      </c>
      <c r="V3" s="46">
        <v>5518</v>
      </c>
      <c r="W3" s="46">
        <v>6237</v>
      </c>
      <c r="X3" s="46">
        <v>4518</v>
      </c>
      <c r="Y3" s="46">
        <v>3344</v>
      </c>
      <c r="Z3" s="46">
        <v>2163</v>
      </c>
      <c r="AA3" s="46">
        <v>2197</v>
      </c>
      <c r="AB3" s="47">
        <f t="shared" ref="AB3:AB50" si="4">K3-U3-V3-W3-X3-Y3-Z3-AA3</f>
        <v>134</v>
      </c>
      <c r="AC3" s="46">
        <v>608759</v>
      </c>
      <c r="AD3" s="46">
        <v>458629</v>
      </c>
      <c r="AE3" s="46">
        <f t="shared" ref="AE3:AE50" si="5">AC3+AD3</f>
        <v>1067388</v>
      </c>
      <c r="AF3" s="46">
        <v>113624</v>
      </c>
      <c r="AG3" s="46">
        <v>86029</v>
      </c>
      <c r="AH3" s="46">
        <f t="shared" ref="AH3:AH50" si="6">AF3+AG3</f>
        <v>199653</v>
      </c>
      <c r="AI3" s="46">
        <v>77656</v>
      </c>
      <c r="AJ3" s="46">
        <v>67356</v>
      </c>
      <c r="AK3" s="46">
        <f t="shared" ref="AK3:AK50" si="7">AI3+AJ3</f>
        <v>145012</v>
      </c>
      <c r="AL3" s="46">
        <v>482743</v>
      </c>
      <c r="AM3" s="46">
        <v>363450</v>
      </c>
      <c r="AN3" s="46">
        <f t="shared" ref="AN3:AN50" si="8">AL3+AM3</f>
        <v>846193</v>
      </c>
      <c r="AO3" s="46">
        <v>86356</v>
      </c>
      <c r="AP3" s="46">
        <v>63950</v>
      </c>
      <c r="AQ3" s="46">
        <f t="shared" ref="AQ3:AQ50" si="9">AO3+AP3</f>
        <v>150306</v>
      </c>
      <c r="AR3" s="46">
        <v>56155</v>
      </c>
      <c r="AS3" s="46">
        <v>46530</v>
      </c>
      <c r="AT3" s="46">
        <f t="shared" ref="AT3:AT50" si="10">AR3+AS3</f>
        <v>102685</v>
      </c>
      <c r="AU3" s="46">
        <v>0</v>
      </c>
      <c r="AV3" s="46">
        <v>0</v>
      </c>
      <c r="AW3" s="46">
        <f t="shared" ref="AW3:AW50" si="11">AU3+AV3</f>
        <v>0</v>
      </c>
      <c r="AX3" s="46">
        <v>0</v>
      </c>
      <c r="AY3" s="46">
        <v>0</v>
      </c>
      <c r="AZ3" s="46">
        <f t="shared" ref="AZ3:AZ50" si="12">AX3+AY3</f>
        <v>0</v>
      </c>
      <c r="BA3" s="46">
        <v>0</v>
      </c>
      <c r="BB3" s="46">
        <v>0</v>
      </c>
      <c r="BC3" s="46">
        <f t="shared" ref="BC3:BC50" si="13">BA3+BB3</f>
        <v>0</v>
      </c>
      <c r="BD3" s="46">
        <f t="shared" ref="BD3:BE8" si="14">AL3+AU3</f>
        <v>482743</v>
      </c>
      <c r="BE3" s="46">
        <f t="shared" si="14"/>
        <v>363450</v>
      </c>
      <c r="BF3" s="46">
        <f t="shared" ref="BF3:BF50" si="15">BD3+BE3</f>
        <v>846193</v>
      </c>
      <c r="BG3" s="46">
        <f t="shared" ref="BG3:BH8" si="16">AO3+AX3</f>
        <v>86356</v>
      </c>
      <c r="BH3" s="46">
        <f t="shared" si="16"/>
        <v>63950</v>
      </c>
      <c r="BI3" s="46">
        <f t="shared" ref="BI3:BI50" si="17">BG3+BH3</f>
        <v>150306</v>
      </c>
      <c r="BJ3" s="46">
        <f t="shared" ref="BJ3:BK8" si="18">AR3+BA3</f>
        <v>56155</v>
      </c>
      <c r="BK3" s="46">
        <f t="shared" si="18"/>
        <v>46530</v>
      </c>
      <c r="BL3" s="46">
        <f t="shared" ref="BL3:BL50" si="19">BJ3+BK3</f>
        <v>102685</v>
      </c>
      <c r="BM3" s="46">
        <f t="shared" ref="BM3:BM50" si="20">ROUND(BD3*100/AC3,2)</f>
        <v>79.3</v>
      </c>
      <c r="BN3" s="46">
        <f t="shared" ref="BN3:BN50" si="21">ROUND(BE3*100/AD3,2)</f>
        <v>79.25</v>
      </c>
      <c r="BO3" s="46">
        <f t="shared" ref="BO3:BO50" si="22">ROUND(BF3*100/AE3,2)</f>
        <v>79.28</v>
      </c>
      <c r="BP3" s="46">
        <f t="shared" ref="BP3:BP50" si="23">ROUND(BG3*100/AF3,2)</f>
        <v>76</v>
      </c>
      <c r="BQ3" s="46">
        <f t="shared" ref="BQ3:BQ50" si="24">ROUND(BH3*100/AG3,2)</f>
        <v>74.34</v>
      </c>
      <c r="BR3" s="46">
        <f t="shared" ref="BR3:BR50" si="25">ROUND(BI3*100/AH3,2)</f>
        <v>75.28</v>
      </c>
      <c r="BS3" s="46">
        <f t="shared" ref="BS3:BS50" si="26">ROUND(BJ3*100/AI3,2)</f>
        <v>72.31</v>
      </c>
      <c r="BT3" s="46">
        <f t="shared" ref="BT3:BT50" si="27">ROUND(BK3*100/AJ3,2)</f>
        <v>69.08</v>
      </c>
      <c r="BU3" s="46">
        <f t="shared" ref="BU3:BU50" si="28">ROUND(BL3*100/AK3,2)</f>
        <v>70.81</v>
      </c>
      <c r="BV3" s="46">
        <v>2930</v>
      </c>
      <c r="BW3" s="46">
        <v>2481</v>
      </c>
      <c r="BX3" s="46">
        <f t="shared" ref="BX3:BX50" si="29">BV3+BW3</f>
        <v>5411</v>
      </c>
      <c r="BY3" s="46">
        <v>590</v>
      </c>
      <c r="BZ3" s="46">
        <v>493</v>
      </c>
      <c r="CA3" s="46">
        <f t="shared" ref="CA3:CA11" si="30">BY3+BZ3</f>
        <v>1083</v>
      </c>
      <c r="CB3" s="46">
        <v>158</v>
      </c>
      <c r="CC3" s="46">
        <v>135</v>
      </c>
      <c r="CD3" s="46">
        <f t="shared" ref="CD3:CD50" si="31">CB3+CC3</f>
        <v>293</v>
      </c>
      <c r="CE3" s="46">
        <v>539</v>
      </c>
      <c r="CF3" s="46">
        <v>331</v>
      </c>
      <c r="CG3" s="46">
        <f t="shared" ref="CG3:CG11" si="32">CE3+CF3</f>
        <v>870</v>
      </c>
      <c r="CH3" s="46">
        <v>59</v>
      </c>
      <c r="CI3" s="46">
        <v>34</v>
      </c>
      <c r="CJ3" s="46">
        <f t="shared" ref="CJ3:CJ50" si="33">CH3+CI3</f>
        <v>93</v>
      </c>
      <c r="CK3" s="46">
        <v>8</v>
      </c>
      <c r="CL3" s="46">
        <v>9</v>
      </c>
      <c r="CM3" s="46">
        <f t="shared" ref="CM3:CM50" si="34">CK3+CL3</f>
        <v>17</v>
      </c>
      <c r="CN3" s="46">
        <v>0</v>
      </c>
      <c r="CO3" s="46">
        <v>0</v>
      </c>
      <c r="CP3" s="46">
        <f t="shared" ref="CP3:CP50" si="35">CN3+CO3</f>
        <v>0</v>
      </c>
      <c r="CQ3" s="46">
        <v>0</v>
      </c>
      <c r="CR3" s="46">
        <v>0</v>
      </c>
      <c r="CS3" s="46">
        <f t="shared" ref="CS3:CS50" si="36">CQ3+CR3</f>
        <v>0</v>
      </c>
      <c r="CT3" s="46">
        <v>0</v>
      </c>
      <c r="CU3" s="46">
        <v>0</v>
      </c>
      <c r="CV3" s="46">
        <f t="shared" ref="CV3:CV50" si="37">CT3+CU3</f>
        <v>0</v>
      </c>
      <c r="CW3" s="46">
        <f t="shared" ref="CW3:CX8" si="38">CE3+CN3</f>
        <v>539</v>
      </c>
      <c r="CX3" s="46">
        <f t="shared" si="38"/>
        <v>331</v>
      </c>
      <c r="CY3" s="46">
        <f t="shared" ref="CY3:CY50" si="39">CW3+CX3</f>
        <v>870</v>
      </c>
      <c r="CZ3" s="46">
        <f t="shared" ref="CZ3:DA8" si="40">CH3+CQ3</f>
        <v>59</v>
      </c>
      <c r="DA3" s="46">
        <f t="shared" si="40"/>
        <v>34</v>
      </c>
      <c r="DB3" s="46">
        <f t="shared" ref="DB3:DB50" si="41">CZ3+DA3</f>
        <v>93</v>
      </c>
      <c r="DC3" s="46">
        <f t="shared" ref="DC3:DD8" si="42">CK3+CT3</f>
        <v>8</v>
      </c>
      <c r="DD3" s="46">
        <f t="shared" si="42"/>
        <v>9</v>
      </c>
      <c r="DE3" s="46">
        <f t="shared" ref="DE3:DE50" si="43">DC3+DD3</f>
        <v>17</v>
      </c>
      <c r="DF3" s="46">
        <f t="shared" ref="DF3:DF50" si="44">ROUND(CW3*100/BV3,2)</f>
        <v>18.399999999999999</v>
      </c>
      <c r="DG3" s="46">
        <f t="shared" ref="DG3:DG50" si="45">ROUND(CX3*100/BW3,2)</f>
        <v>13.34</v>
      </c>
      <c r="DH3" s="46">
        <f t="shared" ref="DH3:DH50" si="46">ROUND(CY3*100/BX3,2)</f>
        <v>16.079999999999998</v>
      </c>
      <c r="DI3" s="46">
        <f t="shared" ref="DI3:DI50" si="47">ROUND(CZ3*100/BY3,2)</f>
        <v>10</v>
      </c>
      <c r="DJ3" s="46">
        <f t="shared" ref="DJ3:DJ50" si="48">ROUND(DA3*100/BZ3,2)</f>
        <v>6.9</v>
      </c>
      <c r="DK3" s="46">
        <f t="shared" ref="DK3:DK50" si="49">ROUND(DB3*100/CA3,2)</f>
        <v>8.59</v>
      </c>
      <c r="DL3" s="46">
        <f t="shared" ref="DL3:DL50" si="50">ROUND(DC3*100/CB3,2)</f>
        <v>5.0599999999999996</v>
      </c>
      <c r="DM3" s="46">
        <f t="shared" ref="DM3:DM50" si="51">ROUND(DD3*100/CC3,2)</f>
        <v>6.67</v>
      </c>
      <c r="DN3" s="46">
        <f t="shared" ref="DN3:DN50" si="52">ROUND(DE3*100/CD3,2)</f>
        <v>5.8</v>
      </c>
      <c r="DO3" s="46">
        <v>176070</v>
      </c>
      <c r="DP3" s="46">
        <v>134498</v>
      </c>
      <c r="DQ3" s="46">
        <f t="shared" ref="DQ3:DQ27" si="53">DO3+DP3</f>
        <v>310568</v>
      </c>
      <c r="DR3" s="46">
        <v>25724</v>
      </c>
      <c r="DS3" s="46">
        <v>17687</v>
      </c>
      <c r="DT3" s="46">
        <f t="shared" ref="DT3:DT27" si="54">DR3+DS3</f>
        <v>43411</v>
      </c>
      <c r="DU3" s="46">
        <v>13960</v>
      </c>
      <c r="DV3" s="46">
        <v>9206</v>
      </c>
      <c r="DW3" s="46">
        <f t="shared" ref="DW3:DW27" si="55">DU3+DV3</f>
        <v>23166</v>
      </c>
      <c r="DX3" s="46">
        <v>429055</v>
      </c>
      <c r="DY3" s="46">
        <v>319223</v>
      </c>
      <c r="DZ3" s="46">
        <f t="shared" ref="DZ3:DZ27" si="56">DX3+DY3</f>
        <v>748278</v>
      </c>
      <c r="EA3" s="46">
        <v>86920</v>
      </c>
      <c r="EB3" s="46">
        <v>67160</v>
      </c>
      <c r="EC3" s="46">
        <f t="shared" ref="EC3:EC27" si="57">EA3+EB3</f>
        <v>154080</v>
      </c>
      <c r="ED3" s="46">
        <v>63129</v>
      </c>
      <c r="EE3" s="46">
        <v>57447</v>
      </c>
      <c r="EF3" s="46">
        <f t="shared" ref="EF3:EF27" si="58">ED3+EE3</f>
        <v>120576</v>
      </c>
      <c r="EG3" s="46">
        <f t="shared" ref="EG3:EG50" si="59">O3-AE3-BX3</f>
        <v>-18118</v>
      </c>
      <c r="EH3" s="46">
        <f t="shared" ref="EH3:EH50" si="60">S3-BF3-CY3</f>
        <v>13066</v>
      </c>
      <c r="EI3" s="46">
        <f t="shared" ref="EI3:EI28" si="61">DQ3+DZ3-CY3-BF3</f>
        <v>211783</v>
      </c>
      <c r="EJ3" s="46">
        <f t="shared" ref="EJ3:EJ50" si="62">DT3+EC3-DB3-BI3</f>
        <v>47092</v>
      </c>
      <c r="EK3" s="46">
        <f t="shared" ref="EK3:EK50" si="63">DW3+EF3-DE3-BL3</f>
        <v>41040</v>
      </c>
      <c r="EL3" s="3"/>
    </row>
    <row r="4" spans="1:142" s="34" customFormat="1" ht="34.5" customHeight="1">
      <c r="A4" s="51">
        <v>20</v>
      </c>
      <c r="B4" s="43" t="s">
        <v>88</v>
      </c>
      <c r="C4" s="48" t="s">
        <v>89</v>
      </c>
      <c r="D4" s="64">
        <v>42798</v>
      </c>
      <c r="E4" s="64">
        <v>42823</v>
      </c>
      <c r="F4" s="64">
        <v>42916</v>
      </c>
      <c r="G4" s="64">
        <v>42921</v>
      </c>
      <c r="H4" s="46">
        <v>8</v>
      </c>
      <c r="I4" s="46">
        <v>0</v>
      </c>
      <c r="J4" s="46">
        <v>0</v>
      </c>
      <c r="K4" s="2">
        <f t="shared" si="0"/>
        <v>8</v>
      </c>
      <c r="L4" s="46">
        <v>1638</v>
      </c>
      <c r="M4" s="46">
        <v>0</v>
      </c>
      <c r="N4" s="46">
        <v>0</v>
      </c>
      <c r="O4" s="2">
        <f t="shared" si="1"/>
        <v>1638</v>
      </c>
      <c r="P4" s="46">
        <v>1588</v>
      </c>
      <c r="Q4" s="46">
        <v>0</v>
      </c>
      <c r="R4" s="46">
        <v>0</v>
      </c>
      <c r="S4" s="2">
        <f t="shared" si="2"/>
        <v>1588</v>
      </c>
      <c r="T4" s="15">
        <f t="shared" si="3"/>
        <v>96.95</v>
      </c>
      <c r="U4" s="46">
        <v>0</v>
      </c>
      <c r="V4" s="46">
        <v>326</v>
      </c>
      <c r="W4" s="46">
        <v>405</v>
      </c>
      <c r="X4" s="46">
        <v>348</v>
      </c>
      <c r="Y4" s="46">
        <v>303</v>
      </c>
      <c r="Z4" s="46">
        <v>204</v>
      </c>
      <c r="AA4" s="46">
        <v>52</v>
      </c>
      <c r="AB4" s="47">
        <f t="shared" si="4"/>
        <v>-1630</v>
      </c>
      <c r="AC4" s="46">
        <v>876</v>
      </c>
      <c r="AD4" s="46">
        <v>762</v>
      </c>
      <c r="AE4" s="46">
        <f t="shared" si="5"/>
        <v>1638</v>
      </c>
      <c r="AF4" s="46">
        <v>10</v>
      </c>
      <c r="AG4" s="46">
        <v>7</v>
      </c>
      <c r="AH4" s="46">
        <f t="shared" si="6"/>
        <v>17</v>
      </c>
      <c r="AI4" s="46">
        <v>0</v>
      </c>
      <c r="AJ4" s="46">
        <v>0</v>
      </c>
      <c r="AK4" s="2">
        <f t="shared" si="7"/>
        <v>0</v>
      </c>
      <c r="AL4" s="46">
        <v>854</v>
      </c>
      <c r="AM4" s="46">
        <v>719</v>
      </c>
      <c r="AN4" s="46">
        <f t="shared" si="8"/>
        <v>1573</v>
      </c>
      <c r="AO4" s="46">
        <v>10</v>
      </c>
      <c r="AP4" s="46">
        <v>7</v>
      </c>
      <c r="AQ4" s="46">
        <f t="shared" si="9"/>
        <v>17</v>
      </c>
      <c r="AR4" s="46">
        <v>0</v>
      </c>
      <c r="AS4" s="46">
        <v>0</v>
      </c>
      <c r="AT4" s="46">
        <f t="shared" si="10"/>
        <v>0</v>
      </c>
      <c r="AU4" s="46">
        <v>8</v>
      </c>
      <c r="AV4" s="46">
        <v>7</v>
      </c>
      <c r="AW4" s="46">
        <f t="shared" si="11"/>
        <v>15</v>
      </c>
      <c r="AX4" s="46">
        <v>0</v>
      </c>
      <c r="AY4" s="46">
        <v>0</v>
      </c>
      <c r="AZ4" s="2">
        <f t="shared" si="12"/>
        <v>0</v>
      </c>
      <c r="BA4" s="46">
        <v>0</v>
      </c>
      <c r="BB4" s="46">
        <v>0</v>
      </c>
      <c r="BC4" s="46">
        <f t="shared" si="13"/>
        <v>0</v>
      </c>
      <c r="BD4" s="46">
        <f t="shared" si="14"/>
        <v>862</v>
      </c>
      <c r="BE4" s="46">
        <f t="shared" si="14"/>
        <v>726</v>
      </c>
      <c r="BF4" s="46">
        <f t="shared" si="15"/>
        <v>1588</v>
      </c>
      <c r="BG4" s="46">
        <f t="shared" si="16"/>
        <v>10</v>
      </c>
      <c r="BH4" s="46">
        <f t="shared" si="16"/>
        <v>7</v>
      </c>
      <c r="BI4" s="46">
        <f t="shared" si="17"/>
        <v>17</v>
      </c>
      <c r="BJ4" s="46">
        <f t="shared" si="18"/>
        <v>0</v>
      </c>
      <c r="BK4" s="46">
        <f t="shared" si="18"/>
        <v>0</v>
      </c>
      <c r="BL4" s="46">
        <f t="shared" si="19"/>
        <v>0</v>
      </c>
      <c r="BM4" s="46">
        <f t="shared" si="20"/>
        <v>98.4</v>
      </c>
      <c r="BN4" s="46">
        <f t="shared" si="21"/>
        <v>95.28</v>
      </c>
      <c r="BO4" s="46">
        <f t="shared" si="22"/>
        <v>96.95</v>
      </c>
      <c r="BP4" s="46">
        <f t="shared" si="23"/>
        <v>100</v>
      </c>
      <c r="BQ4" s="46">
        <f t="shared" si="24"/>
        <v>100</v>
      </c>
      <c r="BR4" s="46">
        <f t="shared" si="25"/>
        <v>100</v>
      </c>
      <c r="BS4" s="46" t="e">
        <f t="shared" si="26"/>
        <v>#DIV/0!</v>
      </c>
      <c r="BT4" s="46" t="e">
        <f t="shared" si="27"/>
        <v>#DIV/0!</v>
      </c>
      <c r="BU4" s="46" t="e">
        <f t="shared" si="28"/>
        <v>#DIV/0!</v>
      </c>
      <c r="BV4" s="46">
        <v>0</v>
      </c>
      <c r="BW4" s="46">
        <v>400</v>
      </c>
      <c r="BX4" s="46">
        <f t="shared" si="29"/>
        <v>400</v>
      </c>
      <c r="BY4" s="46">
        <v>0</v>
      </c>
      <c r="BZ4" s="46">
        <v>0</v>
      </c>
      <c r="CA4" s="2">
        <f t="shared" si="30"/>
        <v>0</v>
      </c>
      <c r="CB4" s="46">
        <v>0</v>
      </c>
      <c r="CC4" s="46">
        <v>0</v>
      </c>
      <c r="CD4" s="2">
        <f t="shared" si="31"/>
        <v>0</v>
      </c>
      <c r="CE4" s="46">
        <v>0</v>
      </c>
      <c r="CF4" s="46">
        <v>150</v>
      </c>
      <c r="CG4" s="46">
        <f t="shared" si="32"/>
        <v>150</v>
      </c>
      <c r="CH4" s="46">
        <v>0</v>
      </c>
      <c r="CI4" s="46">
        <v>0</v>
      </c>
      <c r="CJ4" s="2">
        <f t="shared" si="33"/>
        <v>0</v>
      </c>
      <c r="CK4" s="46">
        <v>0</v>
      </c>
      <c r="CL4" s="46">
        <v>0</v>
      </c>
      <c r="CM4" s="2">
        <f t="shared" si="34"/>
        <v>0</v>
      </c>
      <c r="CN4" s="46">
        <v>0</v>
      </c>
      <c r="CO4" s="46">
        <f>250+74</f>
        <v>324</v>
      </c>
      <c r="CP4" s="2">
        <f t="shared" si="35"/>
        <v>324</v>
      </c>
      <c r="CQ4" s="46">
        <v>0</v>
      </c>
      <c r="CR4" s="46">
        <v>0</v>
      </c>
      <c r="CS4" s="2">
        <f t="shared" si="36"/>
        <v>0</v>
      </c>
      <c r="CT4" s="46">
        <v>0</v>
      </c>
      <c r="CU4" s="46">
        <v>0</v>
      </c>
      <c r="CV4" s="2">
        <f t="shared" si="37"/>
        <v>0</v>
      </c>
      <c r="CW4" s="46">
        <f t="shared" si="38"/>
        <v>0</v>
      </c>
      <c r="CX4" s="46">
        <f t="shared" si="38"/>
        <v>474</v>
      </c>
      <c r="CY4" s="46">
        <f t="shared" si="39"/>
        <v>474</v>
      </c>
      <c r="CZ4" s="28">
        <f t="shared" si="40"/>
        <v>0</v>
      </c>
      <c r="DA4" s="28">
        <f t="shared" si="40"/>
        <v>0</v>
      </c>
      <c r="DB4" s="2">
        <f t="shared" si="41"/>
        <v>0</v>
      </c>
      <c r="DC4" s="28">
        <f t="shared" si="42"/>
        <v>0</v>
      </c>
      <c r="DD4" s="28">
        <f t="shared" si="42"/>
        <v>0</v>
      </c>
      <c r="DE4" s="2">
        <f t="shared" si="43"/>
        <v>0</v>
      </c>
      <c r="DF4" s="46" t="e">
        <f t="shared" si="44"/>
        <v>#DIV/0!</v>
      </c>
      <c r="DG4" s="46">
        <f t="shared" si="45"/>
        <v>118.5</v>
      </c>
      <c r="DH4" s="46">
        <f t="shared" si="46"/>
        <v>118.5</v>
      </c>
      <c r="DI4" s="28" t="e">
        <f t="shared" si="47"/>
        <v>#DIV/0!</v>
      </c>
      <c r="DJ4" s="28" t="e">
        <f t="shared" si="48"/>
        <v>#DIV/0!</v>
      </c>
      <c r="DK4" s="28" t="e">
        <f t="shared" si="49"/>
        <v>#DIV/0!</v>
      </c>
      <c r="DL4" s="28" t="e">
        <f t="shared" si="50"/>
        <v>#DIV/0!</v>
      </c>
      <c r="DM4" s="28" t="e">
        <f t="shared" si="51"/>
        <v>#DIV/0!</v>
      </c>
      <c r="DN4" s="28" t="e">
        <f t="shared" si="52"/>
        <v>#DIV/0!</v>
      </c>
      <c r="DO4" s="46">
        <v>853</v>
      </c>
      <c r="DP4" s="46">
        <v>733</v>
      </c>
      <c r="DQ4" s="46">
        <f t="shared" si="53"/>
        <v>1586</v>
      </c>
      <c r="DR4" s="46">
        <v>10</v>
      </c>
      <c r="DS4" s="46">
        <v>7</v>
      </c>
      <c r="DT4" s="46">
        <f t="shared" si="54"/>
        <v>17</v>
      </c>
      <c r="DU4" s="46">
        <v>0</v>
      </c>
      <c r="DV4" s="46">
        <v>0</v>
      </c>
      <c r="DW4" s="46">
        <f t="shared" si="55"/>
        <v>0</v>
      </c>
      <c r="DX4" s="46">
        <v>23</v>
      </c>
      <c r="DY4" s="46">
        <v>29</v>
      </c>
      <c r="DZ4" s="2">
        <f t="shared" si="56"/>
        <v>52</v>
      </c>
      <c r="EA4" s="46">
        <v>0</v>
      </c>
      <c r="EB4" s="46">
        <v>0</v>
      </c>
      <c r="EC4" s="2">
        <f t="shared" si="57"/>
        <v>0</v>
      </c>
      <c r="ED4" s="46">
        <v>0</v>
      </c>
      <c r="EE4" s="46">
        <v>0</v>
      </c>
      <c r="EF4" s="2">
        <f t="shared" si="58"/>
        <v>0</v>
      </c>
      <c r="EG4" s="46">
        <f t="shared" si="59"/>
        <v>-400</v>
      </c>
      <c r="EH4" s="46">
        <f t="shared" si="60"/>
        <v>-474</v>
      </c>
      <c r="EI4" s="46">
        <f t="shared" si="61"/>
        <v>-424</v>
      </c>
      <c r="EJ4" s="46">
        <f t="shared" si="62"/>
        <v>0</v>
      </c>
      <c r="EK4" s="46">
        <f t="shared" si="63"/>
        <v>0</v>
      </c>
      <c r="EL4" s="3"/>
    </row>
    <row r="5" spans="1:142" s="34" customFormat="1" ht="40.5" customHeight="1">
      <c r="A5" s="51">
        <v>29</v>
      </c>
      <c r="B5" s="68" t="s">
        <v>108</v>
      </c>
      <c r="C5" s="48" t="s">
        <v>105</v>
      </c>
      <c r="D5" s="64">
        <v>42811</v>
      </c>
      <c r="E5" s="64">
        <v>42739</v>
      </c>
      <c r="F5" s="64">
        <v>42900</v>
      </c>
      <c r="G5" s="64">
        <v>42914</v>
      </c>
      <c r="H5" s="46">
        <v>5991</v>
      </c>
      <c r="I5" s="46">
        <v>416</v>
      </c>
      <c r="J5" s="46">
        <v>4736</v>
      </c>
      <c r="K5" s="46">
        <f t="shared" si="0"/>
        <v>11143</v>
      </c>
      <c r="L5" s="46">
        <v>356314</v>
      </c>
      <c r="M5" s="46">
        <v>21689</v>
      </c>
      <c r="N5" s="46">
        <v>231499</v>
      </c>
      <c r="O5" s="46">
        <f t="shared" si="1"/>
        <v>609502</v>
      </c>
      <c r="P5" s="46">
        <v>316337</v>
      </c>
      <c r="Q5" s="46">
        <v>18763</v>
      </c>
      <c r="R5" s="46">
        <v>225153</v>
      </c>
      <c r="S5" s="46">
        <f t="shared" si="2"/>
        <v>560253</v>
      </c>
      <c r="T5" s="46">
        <f t="shared" si="3"/>
        <v>91.92</v>
      </c>
      <c r="U5" s="46">
        <v>4102</v>
      </c>
      <c r="V5" s="46">
        <v>8188</v>
      </c>
      <c r="W5" s="46">
        <v>1555</v>
      </c>
      <c r="X5" s="46">
        <v>686</v>
      </c>
      <c r="Y5" s="46">
        <v>370</v>
      </c>
      <c r="Z5" s="46">
        <v>251</v>
      </c>
      <c r="AA5" s="46">
        <v>268</v>
      </c>
      <c r="AB5" s="47">
        <f t="shared" si="4"/>
        <v>-4277</v>
      </c>
      <c r="AC5" s="46">
        <v>314471</v>
      </c>
      <c r="AD5" s="46">
        <v>295031</v>
      </c>
      <c r="AE5" s="46">
        <f t="shared" si="5"/>
        <v>609502</v>
      </c>
      <c r="AF5" s="46">
        <v>58595</v>
      </c>
      <c r="AG5" s="46">
        <v>57980</v>
      </c>
      <c r="AH5" s="46">
        <f t="shared" si="6"/>
        <v>116575</v>
      </c>
      <c r="AI5" s="46">
        <v>14898</v>
      </c>
      <c r="AJ5" s="46">
        <v>14787</v>
      </c>
      <c r="AK5" s="46">
        <f t="shared" si="7"/>
        <v>29685</v>
      </c>
      <c r="AL5" s="46">
        <v>288909</v>
      </c>
      <c r="AM5" s="46">
        <v>271344</v>
      </c>
      <c r="AN5" s="46">
        <f t="shared" si="8"/>
        <v>560253</v>
      </c>
      <c r="AO5" s="46">
        <v>51610</v>
      </c>
      <c r="AP5" s="46">
        <v>51191</v>
      </c>
      <c r="AQ5" s="46">
        <f t="shared" si="9"/>
        <v>102801</v>
      </c>
      <c r="AR5" s="46">
        <v>12543</v>
      </c>
      <c r="AS5" s="46">
        <v>12328</v>
      </c>
      <c r="AT5" s="46">
        <f t="shared" si="10"/>
        <v>24871</v>
      </c>
      <c r="AU5" s="46">
        <v>0</v>
      </c>
      <c r="AV5" s="46">
        <v>0</v>
      </c>
      <c r="AW5" s="46">
        <f t="shared" si="11"/>
        <v>0</v>
      </c>
      <c r="AX5" s="46">
        <v>0</v>
      </c>
      <c r="AY5" s="46">
        <v>0</v>
      </c>
      <c r="AZ5" s="46">
        <f t="shared" si="12"/>
        <v>0</v>
      </c>
      <c r="BA5" s="46">
        <v>0</v>
      </c>
      <c r="BB5" s="46">
        <v>0</v>
      </c>
      <c r="BC5" s="46">
        <f t="shared" si="13"/>
        <v>0</v>
      </c>
      <c r="BD5" s="46">
        <f t="shared" si="14"/>
        <v>288909</v>
      </c>
      <c r="BE5" s="46">
        <f t="shared" si="14"/>
        <v>271344</v>
      </c>
      <c r="BF5" s="46">
        <f t="shared" si="15"/>
        <v>560253</v>
      </c>
      <c r="BG5" s="46">
        <f t="shared" si="16"/>
        <v>51610</v>
      </c>
      <c r="BH5" s="46">
        <f t="shared" si="16"/>
        <v>51191</v>
      </c>
      <c r="BI5" s="46">
        <f t="shared" si="17"/>
        <v>102801</v>
      </c>
      <c r="BJ5" s="46">
        <f t="shared" si="18"/>
        <v>12543</v>
      </c>
      <c r="BK5" s="46">
        <f t="shared" si="18"/>
        <v>12328</v>
      </c>
      <c r="BL5" s="46">
        <f t="shared" si="19"/>
        <v>24871</v>
      </c>
      <c r="BM5" s="46">
        <f t="shared" si="20"/>
        <v>91.87</v>
      </c>
      <c r="BN5" s="46">
        <f t="shared" si="21"/>
        <v>91.97</v>
      </c>
      <c r="BO5" s="46">
        <f t="shared" si="22"/>
        <v>91.92</v>
      </c>
      <c r="BP5" s="46">
        <f t="shared" si="23"/>
        <v>88.08</v>
      </c>
      <c r="BQ5" s="46">
        <f t="shared" si="24"/>
        <v>88.29</v>
      </c>
      <c r="BR5" s="46">
        <f t="shared" si="25"/>
        <v>88.18</v>
      </c>
      <c r="BS5" s="46">
        <f t="shared" si="26"/>
        <v>84.19</v>
      </c>
      <c r="BT5" s="46">
        <f t="shared" si="27"/>
        <v>83.37</v>
      </c>
      <c r="BU5" s="46">
        <f t="shared" si="28"/>
        <v>83.78</v>
      </c>
      <c r="BV5" s="46">
        <v>8340</v>
      </c>
      <c r="BW5" s="46">
        <v>4696</v>
      </c>
      <c r="BX5" s="46">
        <f t="shared" si="29"/>
        <v>13036</v>
      </c>
      <c r="BY5" s="46">
        <v>2425</v>
      </c>
      <c r="BZ5" s="46">
        <v>1517</v>
      </c>
      <c r="CA5" s="46">
        <f t="shared" si="30"/>
        <v>3942</v>
      </c>
      <c r="CB5" s="46">
        <v>441</v>
      </c>
      <c r="CC5" s="46">
        <v>336</v>
      </c>
      <c r="CD5" s="46">
        <f t="shared" si="31"/>
        <v>777</v>
      </c>
      <c r="CE5" s="46">
        <v>5095</v>
      </c>
      <c r="CF5" s="46">
        <v>3167</v>
      </c>
      <c r="CG5" s="46">
        <f t="shared" si="32"/>
        <v>8262</v>
      </c>
      <c r="CH5" s="46">
        <v>1379</v>
      </c>
      <c r="CI5" s="46">
        <v>964</v>
      </c>
      <c r="CJ5" s="46">
        <f t="shared" si="33"/>
        <v>2343</v>
      </c>
      <c r="CK5" s="46">
        <v>256</v>
      </c>
      <c r="CL5" s="46">
        <v>209</v>
      </c>
      <c r="CM5" s="46">
        <f t="shared" si="34"/>
        <v>465</v>
      </c>
      <c r="CN5" s="46">
        <v>0</v>
      </c>
      <c r="CO5" s="46">
        <v>0</v>
      </c>
      <c r="CP5" s="46">
        <f t="shared" si="35"/>
        <v>0</v>
      </c>
      <c r="CQ5" s="46">
        <v>0</v>
      </c>
      <c r="CR5" s="46">
        <v>0</v>
      </c>
      <c r="CS5" s="46">
        <f t="shared" si="36"/>
        <v>0</v>
      </c>
      <c r="CT5" s="46">
        <v>0</v>
      </c>
      <c r="CU5" s="46">
        <v>0</v>
      </c>
      <c r="CV5" s="46">
        <f t="shared" si="37"/>
        <v>0</v>
      </c>
      <c r="CW5" s="46">
        <f t="shared" si="38"/>
        <v>5095</v>
      </c>
      <c r="CX5" s="46">
        <f t="shared" si="38"/>
        <v>3167</v>
      </c>
      <c r="CY5" s="46">
        <f t="shared" si="39"/>
        <v>8262</v>
      </c>
      <c r="CZ5" s="28">
        <f t="shared" si="40"/>
        <v>1379</v>
      </c>
      <c r="DA5" s="28">
        <f t="shared" si="40"/>
        <v>964</v>
      </c>
      <c r="DB5" s="2">
        <f t="shared" si="41"/>
        <v>2343</v>
      </c>
      <c r="DC5" s="28">
        <f t="shared" si="42"/>
        <v>256</v>
      </c>
      <c r="DD5" s="28">
        <f t="shared" si="42"/>
        <v>209</v>
      </c>
      <c r="DE5" s="2">
        <f t="shared" si="43"/>
        <v>465</v>
      </c>
      <c r="DF5" s="46">
        <f t="shared" si="44"/>
        <v>61.09</v>
      </c>
      <c r="DG5" s="46">
        <f t="shared" si="45"/>
        <v>67.44</v>
      </c>
      <c r="DH5" s="46">
        <f t="shared" si="46"/>
        <v>63.38</v>
      </c>
      <c r="DI5" s="46">
        <f t="shared" si="47"/>
        <v>56.87</v>
      </c>
      <c r="DJ5" s="46">
        <f t="shared" si="48"/>
        <v>63.55</v>
      </c>
      <c r="DK5" s="46">
        <f t="shared" si="49"/>
        <v>59.44</v>
      </c>
      <c r="DL5" s="46">
        <f t="shared" si="50"/>
        <v>58.05</v>
      </c>
      <c r="DM5" s="46">
        <f t="shared" si="51"/>
        <v>62.2</v>
      </c>
      <c r="DN5" s="46">
        <f t="shared" si="52"/>
        <v>59.85</v>
      </c>
      <c r="DO5" s="46">
        <v>0</v>
      </c>
      <c r="DP5" s="46">
        <v>0</v>
      </c>
      <c r="DQ5" s="46">
        <f t="shared" si="53"/>
        <v>0</v>
      </c>
      <c r="DR5" s="46">
        <v>0</v>
      </c>
      <c r="DS5" s="46">
        <v>0</v>
      </c>
      <c r="DT5" s="46">
        <f t="shared" si="54"/>
        <v>0</v>
      </c>
      <c r="DU5" s="46">
        <v>0</v>
      </c>
      <c r="DV5" s="46">
        <v>0</v>
      </c>
      <c r="DW5" s="46">
        <f t="shared" si="55"/>
        <v>0</v>
      </c>
      <c r="DX5" s="46">
        <v>0</v>
      </c>
      <c r="DY5" s="46">
        <v>0</v>
      </c>
      <c r="DZ5" s="46">
        <f t="shared" si="56"/>
        <v>0</v>
      </c>
      <c r="EA5" s="46">
        <v>0</v>
      </c>
      <c r="EB5" s="46">
        <v>0</v>
      </c>
      <c r="EC5" s="46">
        <f t="shared" si="57"/>
        <v>0</v>
      </c>
      <c r="ED5" s="46">
        <v>0</v>
      </c>
      <c r="EE5" s="46">
        <v>0</v>
      </c>
      <c r="EF5" s="46">
        <f t="shared" si="58"/>
        <v>0</v>
      </c>
      <c r="EG5" s="46">
        <f t="shared" si="59"/>
        <v>-13036</v>
      </c>
      <c r="EH5" s="46">
        <f t="shared" si="60"/>
        <v>-8262</v>
      </c>
      <c r="EI5" s="46">
        <f t="shared" si="61"/>
        <v>-568515</v>
      </c>
      <c r="EJ5" s="46">
        <f t="shared" si="62"/>
        <v>-105144</v>
      </c>
      <c r="EK5" s="46">
        <f t="shared" si="63"/>
        <v>-25336</v>
      </c>
      <c r="EL5" s="3"/>
    </row>
    <row r="6" spans="1:142" s="34" customFormat="1" ht="30">
      <c r="A6" s="51">
        <v>37</v>
      </c>
      <c r="B6" s="43" t="s">
        <v>120</v>
      </c>
      <c r="C6" s="48" t="s">
        <v>119</v>
      </c>
      <c r="D6" s="64">
        <v>42783</v>
      </c>
      <c r="E6" s="69" t="s">
        <v>118</v>
      </c>
      <c r="F6" s="64">
        <v>42943</v>
      </c>
      <c r="G6" s="64">
        <v>42947</v>
      </c>
      <c r="H6" s="46">
        <v>4067</v>
      </c>
      <c r="I6" s="46">
        <v>0</v>
      </c>
      <c r="J6" s="46">
        <v>2531</v>
      </c>
      <c r="K6" s="46">
        <f t="shared" si="0"/>
        <v>6598</v>
      </c>
      <c r="L6" s="46">
        <v>283943</v>
      </c>
      <c r="M6" s="46">
        <v>0</v>
      </c>
      <c r="N6" s="46">
        <v>98813</v>
      </c>
      <c r="O6" s="46">
        <f t="shared" si="1"/>
        <v>382756</v>
      </c>
      <c r="P6" s="46">
        <v>133688</v>
      </c>
      <c r="Q6" s="46">
        <v>0</v>
      </c>
      <c r="R6" s="46">
        <v>50255</v>
      </c>
      <c r="S6" s="46">
        <f t="shared" si="2"/>
        <v>183943</v>
      </c>
      <c r="T6" s="46">
        <f t="shared" si="3"/>
        <v>48.06</v>
      </c>
      <c r="U6" s="46">
        <v>214</v>
      </c>
      <c r="V6" s="46">
        <v>401</v>
      </c>
      <c r="W6" s="46">
        <v>429</v>
      </c>
      <c r="X6" s="46">
        <v>510</v>
      </c>
      <c r="Y6" s="46">
        <v>669</v>
      </c>
      <c r="Z6" s="46">
        <v>846</v>
      </c>
      <c r="AA6" s="46">
        <v>3565</v>
      </c>
      <c r="AB6" s="47">
        <f t="shared" si="4"/>
        <v>-36</v>
      </c>
      <c r="AC6" s="46">
        <v>188722</v>
      </c>
      <c r="AD6" s="46">
        <v>194034</v>
      </c>
      <c r="AE6" s="46">
        <f t="shared" si="5"/>
        <v>382756</v>
      </c>
      <c r="AF6" s="46">
        <v>17883</v>
      </c>
      <c r="AG6" s="46">
        <v>18381</v>
      </c>
      <c r="AH6" s="46">
        <f t="shared" si="6"/>
        <v>36264</v>
      </c>
      <c r="AI6" s="46">
        <v>37511</v>
      </c>
      <c r="AJ6" s="46">
        <v>37893</v>
      </c>
      <c r="AK6" s="46">
        <f t="shared" si="7"/>
        <v>75404</v>
      </c>
      <c r="AL6" s="46">
        <v>93470</v>
      </c>
      <c r="AM6" s="46">
        <v>90464</v>
      </c>
      <c r="AN6" s="46">
        <f t="shared" si="8"/>
        <v>183934</v>
      </c>
      <c r="AO6" s="46">
        <v>7656</v>
      </c>
      <c r="AP6" s="46">
        <v>7191</v>
      </c>
      <c r="AQ6" s="46">
        <f t="shared" si="9"/>
        <v>14847</v>
      </c>
      <c r="AR6" s="46">
        <v>15255</v>
      </c>
      <c r="AS6" s="46">
        <v>14072</v>
      </c>
      <c r="AT6" s="46">
        <f t="shared" si="10"/>
        <v>29327</v>
      </c>
      <c r="AU6" s="46">
        <v>17722</v>
      </c>
      <c r="AV6" s="46">
        <v>16531</v>
      </c>
      <c r="AW6" s="46">
        <f t="shared" si="11"/>
        <v>34253</v>
      </c>
      <c r="AX6" s="46">
        <v>1889</v>
      </c>
      <c r="AY6" s="46">
        <v>1770</v>
      </c>
      <c r="AZ6" s="46">
        <f t="shared" si="12"/>
        <v>3659</v>
      </c>
      <c r="BA6" s="46">
        <v>4510</v>
      </c>
      <c r="BB6" s="46">
        <v>3957</v>
      </c>
      <c r="BC6" s="46">
        <f t="shared" si="13"/>
        <v>8467</v>
      </c>
      <c r="BD6" s="46">
        <f t="shared" si="14"/>
        <v>111192</v>
      </c>
      <c r="BE6" s="46">
        <f t="shared" si="14"/>
        <v>106995</v>
      </c>
      <c r="BF6" s="46">
        <f t="shared" si="15"/>
        <v>218187</v>
      </c>
      <c r="BG6" s="46">
        <f t="shared" si="16"/>
        <v>9545</v>
      </c>
      <c r="BH6" s="46">
        <f t="shared" si="16"/>
        <v>8961</v>
      </c>
      <c r="BI6" s="46">
        <f t="shared" si="17"/>
        <v>18506</v>
      </c>
      <c r="BJ6" s="46">
        <f t="shared" si="18"/>
        <v>19765</v>
      </c>
      <c r="BK6" s="46">
        <f t="shared" si="18"/>
        <v>18029</v>
      </c>
      <c r="BL6" s="46">
        <f t="shared" si="19"/>
        <v>37794</v>
      </c>
      <c r="BM6" s="46">
        <f t="shared" si="20"/>
        <v>58.92</v>
      </c>
      <c r="BN6" s="46">
        <f t="shared" si="21"/>
        <v>55.14</v>
      </c>
      <c r="BO6" s="46">
        <f t="shared" si="22"/>
        <v>57</v>
      </c>
      <c r="BP6" s="46">
        <f t="shared" si="23"/>
        <v>53.37</v>
      </c>
      <c r="BQ6" s="46">
        <f t="shared" si="24"/>
        <v>48.75</v>
      </c>
      <c r="BR6" s="46">
        <f t="shared" si="25"/>
        <v>51.03</v>
      </c>
      <c r="BS6" s="46">
        <f t="shared" si="26"/>
        <v>52.69</v>
      </c>
      <c r="BT6" s="46">
        <f t="shared" si="27"/>
        <v>47.58</v>
      </c>
      <c r="BU6" s="46">
        <f t="shared" si="28"/>
        <v>50.12</v>
      </c>
      <c r="BV6" s="46">
        <v>0</v>
      </c>
      <c r="BW6" s="46">
        <v>0</v>
      </c>
      <c r="BX6" s="46">
        <f t="shared" si="29"/>
        <v>0</v>
      </c>
      <c r="BY6" s="46">
        <v>0</v>
      </c>
      <c r="BZ6" s="46">
        <v>0</v>
      </c>
      <c r="CA6" s="46">
        <f t="shared" si="30"/>
        <v>0</v>
      </c>
      <c r="CB6" s="46">
        <v>0</v>
      </c>
      <c r="CC6" s="46">
        <v>0</v>
      </c>
      <c r="CD6" s="46">
        <f t="shared" si="31"/>
        <v>0</v>
      </c>
      <c r="CE6" s="46">
        <v>0</v>
      </c>
      <c r="CF6" s="46">
        <v>0</v>
      </c>
      <c r="CG6" s="46">
        <f t="shared" si="32"/>
        <v>0</v>
      </c>
      <c r="CH6" s="46">
        <v>0</v>
      </c>
      <c r="CI6" s="46">
        <v>0</v>
      </c>
      <c r="CJ6" s="46">
        <f t="shared" si="33"/>
        <v>0</v>
      </c>
      <c r="CK6" s="46">
        <v>0</v>
      </c>
      <c r="CL6" s="46">
        <v>0</v>
      </c>
      <c r="CM6" s="46">
        <f t="shared" si="34"/>
        <v>0</v>
      </c>
      <c r="CN6" s="46">
        <v>0</v>
      </c>
      <c r="CO6" s="46">
        <v>0</v>
      </c>
      <c r="CP6" s="46">
        <f t="shared" si="35"/>
        <v>0</v>
      </c>
      <c r="CQ6" s="46">
        <v>0</v>
      </c>
      <c r="CR6" s="46">
        <v>0</v>
      </c>
      <c r="CS6" s="46">
        <f t="shared" si="36"/>
        <v>0</v>
      </c>
      <c r="CT6" s="46">
        <v>0</v>
      </c>
      <c r="CU6" s="46">
        <v>0</v>
      </c>
      <c r="CV6" s="46">
        <f t="shared" si="37"/>
        <v>0</v>
      </c>
      <c r="CW6" s="46">
        <f t="shared" si="38"/>
        <v>0</v>
      </c>
      <c r="CX6" s="46">
        <f t="shared" si="38"/>
        <v>0</v>
      </c>
      <c r="CY6" s="46">
        <f t="shared" si="39"/>
        <v>0</v>
      </c>
      <c r="CZ6" s="46">
        <f t="shared" si="40"/>
        <v>0</v>
      </c>
      <c r="DA6" s="46">
        <f t="shared" si="40"/>
        <v>0</v>
      </c>
      <c r="DB6" s="46">
        <f t="shared" si="41"/>
        <v>0</v>
      </c>
      <c r="DC6" s="46">
        <f t="shared" si="42"/>
        <v>0</v>
      </c>
      <c r="DD6" s="46">
        <f t="shared" si="42"/>
        <v>0</v>
      </c>
      <c r="DE6" s="46">
        <f t="shared" si="43"/>
        <v>0</v>
      </c>
      <c r="DF6" s="46" t="e">
        <f t="shared" si="44"/>
        <v>#DIV/0!</v>
      </c>
      <c r="DG6" s="46" t="e">
        <f t="shared" si="45"/>
        <v>#DIV/0!</v>
      </c>
      <c r="DH6" s="46" t="e">
        <f t="shared" si="46"/>
        <v>#DIV/0!</v>
      </c>
      <c r="DI6" s="46" t="e">
        <f t="shared" si="47"/>
        <v>#DIV/0!</v>
      </c>
      <c r="DJ6" s="46" t="e">
        <f t="shared" si="48"/>
        <v>#DIV/0!</v>
      </c>
      <c r="DK6" s="46" t="e">
        <f t="shared" si="49"/>
        <v>#DIV/0!</v>
      </c>
      <c r="DL6" s="46" t="e">
        <f t="shared" si="50"/>
        <v>#DIV/0!</v>
      </c>
      <c r="DM6" s="46" t="e">
        <f t="shared" si="51"/>
        <v>#DIV/0!</v>
      </c>
      <c r="DN6" s="46" t="e">
        <f t="shared" si="52"/>
        <v>#DIV/0!</v>
      </c>
      <c r="DO6" s="46">
        <v>25995</v>
      </c>
      <c r="DP6" s="46">
        <v>30514</v>
      </c>
      <c r="DQ6" s="46">
        <f t="shared" si="53"/>
        <v>56509</v>
      </c>
      <c r="DR6" s="46">
        <v>1922</v>
      </c>
      <c r="DS6" s="46">
        <v>1726</v>
      </c>
      <c r="DT6" s="46">
        <f t="shared" si="54"/>
        <v>3648</v>
      </c>
      <c r="DU6" s="46">
        <v>3797</v>
      </c>
      <c r="DV6" s="46">
        <v>3250</v>
      </c>
      <c r="DW6" s="46">
        <f t="shared" si="55"/>
        <v>7047</v>
      </c>
      <c r="DX6" s="46">
        <v>74372</v>
      </c>
      <c r="DY6" s="46">
        <v>87306</v>
      </c>
      <c r="DZ6" s="46">
        <f t="shared" si="56"/>
        <v>161678</v>
      </c>
      <c r="EA6" s="46">
        <v>7624</v>
      </c>
      <c r="EB6" s="46">
        <v>7235</v>
      </c>
      <c r="EC6" s="46">
        <f t="shared" si="57"/>
        <v>14859</v>
      </c>
      <c r="ED6" s="46">
        <v>15968</v>
      </c>
      <c r="EE6" s="46">
        <v>14779</v>
      </c>
      <c r="EF6" s="46">
        <f t="shared" si="58"/>
        <v>30747</v>
      </c>
      <c r="EG6" s="46">
        <f t="shared" si="59"/>
        <v>0</v>
      </c>
      <c r="EH6" s="46">
        <f t="shared" si="60"/>
        <v>-34244</v>
      </c>
      <c r="EI6" s="46">
        <f t="shared" si="61"/>
        <v>0</v>
      </c>
      <c r="EJ6" s="46">
        <f t="shared" si="62"/>
        <v>1</v>
      </c>
      <c r="EK6" s="46">
        <f t="shared" si="63"/>
        <v>0</v>
      </c>
      <c r="EL6" s="3"/>
    </row>
    <row r="7" spans="1:142" s="34" customFormat="1">
      <c r="A7" s="51"/>
      <c r="B7" s="43" t="s">
        <v>86</v>
      </c>
      <c r="C7" s="48" t="s">
        <v>87</v>
      </c>
      <c r="D7" s="64">
        <v>42803</v>
      </c>
      <c r="E7" s="64">
        <v>42835</v>
      </c>
      <c r="F7" s="64">
        <v>42933</v>
      </c>
      <c r="G7" s="64">
        <v>42940</v>
      </c>
      <c r="H7" s="46">
        <v>1821</v>
      </c>
      <c r="I7" s="46">
        <v>228</v>
      </c>
      <c r="J7" s="46">
        <v>12617</v>
      </c>
      <c r="K7" s="2">
        <f t="shared" si="0"/>
        <v>14666</v>
      </c>
      <c r="L7" s="46">
        <v>274381</v>
      </c>
      <c r="M7" s="46">
        <v>18915</v>
      </c>
      <c r="N7" s="46">
        <v>1222290</v>
      </c>
      <c r="O7" s="2">
        <f t="shared" si="1"/>
        <v>1515586</v>
      </c>
      <c r="P7" s="46">
        <v>207681</v>
      </c>
      <c r="Q7" s="46">
        <v>18112</v>
      </c>
      <c r="R7" s="46">
        <v>1211350</v>
      </c>
      <c r="S7" s="2">
        <f t="shared" si="2"/>
        <v>1437143</v>
      </c>
      <c r="T7" s="15">
        <f t="shared" si="3"/>
        <v>94.82</v>
      </c>
      <c r="U7" s="46">
        <v>11413</v>
      </c>
      <c r="V7" s="46">
        <v>3498</v>
      </c>
      <c r="W7" s="46">
        <v>790</v>
      </c>
      <c r="X7" s="46">
        <v>304</v>
      </c>
      <c r="Y7" s="46">
        <v>131</v>
      </c>
      <c r="Z7" s="46">
        <v>67</v>
      </c>
      <c r="AA7" s="46">
        <v>145</v>
      </c>
      <c r="AB7" s="47">
        <f t="shared" si="4"/>
        <v>-1682</v>
      </c>
      <c r="AC7" s="46">
        <v>979745</v>
      </c>
      <c r="AD7" s="46">
        <v>671844</v>
      </c>
      <c r="AE7" s="46">
        <f t="shared" si="5"/>
        <v>1651589</v>
      </c>
      <c r="AF7" s="46">
        <v>78213</v>
      </c>
      <c r="AG7" s="46">
        <v>57214</v>
      </c>
      <c r="AH7" s="46">
        <f t="shared" si="6"/>
        <v>135427</v>
      </c>
      <c r="AI7" s="46">
        <v>31927</v>
      </c>
      <c r="AJ7" s="46">
        <v>26341</v>
      </c>
      <c r="AK7" s="2">
        <f t="shared" si="7"/>
        <v>58268</v>
      </c>
      <c r="AL7" s="46">
        <v>919505</v>
      </c>
      <c r="AM7" s="46">
        <v>624862</v>
      </c>
      <c r="AN7" s="46">
        <f t="shared" si="8"/>
        <v>1544367</v>
      </c>
      <c r="AO7" s="46">
        <v>68926</v>
      </c>
      <c r="AP7" s="46">
        <v>49190</v>
      </c>
      <c r="AQ7" s="46">
        <f t="shared" si="9"/>
        <v>118116</v>
      </c>
      <c r="AR7" s="46">
        <v>28422</v>
      </c>
      <c r="AS7" s="46">
        <v>23057</v>
      </c>
      <c r="AT7" s="46">
        <f t="shared" si="10"/>
        <v>51479</v>
      </c>
      <c r="AU7" s="46">
        <v>16903</v>
      </c>
      <c r="AV7" s="46">
        <v>11943</v>
      </c>
      <c r="AW7" s="46">
        <f t="shared" si="11"/>
        <v>28846</v>
      </c>
      <c r="AX7" s="46">
        <v>1670</v>
      </c>
      <c r="AY7" s="46">
        <v>1592</v>
      </c>
      <c r="AZ7" s="2">
        <f t="shared" si="12"/>
        <v>3262</v>
      </c>
      <c r="BA7" s="46">
        <v>1714</v>
      </c>
      <c r="BB7" s="46">
        <v>1738</v>
      </c>
      <c r="BC7" s="46">
        <f t="shared" si="13"/>
        <v>3452</v>
      </c>
      <c r="BD7" s="46">
        <f t="shared" si="14"/>
        <v>936408</v>
      </c>
      <c r="BE7" s="46">
        <f t="shared" si="14"/>
        <v>636805</v>
      </c>
      <c r="BF7" s="46">
        <f t="shared" si="15"/>
        <v>1573213</v>
      </c>
      <c r="BG7" s="46">
        <f t="shared" si="16"/>
        <v>70596</v>
      </c>
      <c r="BH7" s="46">
        <f t="shared" si="16"/>
        <v>50782</v>
      </c>
      <c r="BI7" s="46">
        <f t="shared" si="17"/>
        <v>121378</v>
      </c>
      <c r="BJ7" s="46">
        <f t="shared" si="18"/>
        <v>30136</v>
      </c>
      <c r="BK7" s="46">
        <f t="shared" si="18"/>
        <v>24795</v>
      </c>
      <c r="BL7" s="46">
        <f t="shared" si="19"/>
        <v>54931</v>
      </c>
      <c r="BM7" s="46">
        <f t="shared" si="20"/>
        <v>95.58</v>
      </c>
      <c r="BN7" s="46">
        <f t="shared" si="21"/>
        <v>94.78</v>
      </c>
      <c r="BO7" s="46">
        <f t="shared" si="22"/>
        <v>95.25</v>
      </c>
      <c r="BP7" s="46">
        <f t="shared" si="23"/>
        <v>90.26</v>
      </c>
      <c r="BQ7" s="46">
        <f t="shared" si="24"/>
        <v>88.76</v>
      </c>
      <c r="BR7" s="46">
        <f t="shared" si="25"/>
        <v>89.63</v>
      </c>
      <c r="BS7" s="46">
        <f t="shared" si="26"/>
        <v>94.39</v>
      </c>
      <c r="BT7" s="46">
        <f t="shared" si="27"/>
        <v>94.13</v>
      </c>
      <c r="BU7" s="46">
        <f t="shared" si="28"/>
        <v>94.27</v>
      </c>
      <c r="BV7" s="46">
        <v>0</v>
      </c>
      <c r="BW7" s="46">
        <v>0</v>
      </c>
      <c r="BX7" s="46">
        <f t="shared" si="29"/>
        <v>0</v>
      </c>
      <c r="BY7" s="46">
        <v>0</v>
      </c>
      <c r="BZ7" s="46">
        <v>0</v>
      </c>
      <c r="CA7" s="2">
        <f t="shared" si="30"/>
        <v>0</v>
      </c>
      <c r="CB7" s="46">
        <v>0</v>
      </c>
      <c r="CC7" s="46">
        <v>0</v>
      </c>
      <c r="CD7" s="2">
        <f t="shared" si="31"/>
        <v>0</v>
      </c>
      <c r="CE7" s="46">
        <v>0</v>
      </c>
      <c r="CF7" s="46">
        <v>0</v>
      </c>
      <c r="CG7" s="46">
        <f t="shared" si="32"/>
        <v>0</v>
      </c>
      <c r="CH7" s="46">
        <v>0</v>
      </c>
      <c r="CI7" s="46">
        <v>0</v>
      </c>
      <c r="CJ7" s="2">
        <f t="shared" si="33"/>
        <v>0</v>
      </c>
      <c r="CK7" s="46">
        <v>0</v>
      </c>
      <c r="CL7" s="46">
        <v>0</v>
      </c>
      <c r="CM7" s="2">
        <f t="shared" si="34"/>
        <v>0</v>
      </c>
      <c r="CN7" s="46">
        <v>0</v>
      </c>
      <c r="CO7" s="46">
        <v>0</v>
      </c>
      <c r="CP7" s="2">
        <f t="shared" si="35"/>
        <v>0</v>
      </c>
      <c r="CQ7" s="46">
        <v>0</v>
      </c>
      <c r="CR7" s="46">
        <v>0</v>
      </c>
      <c r="CS7" s="2">
        <f t="shared" si="36"/>
        <v>0</v>
      </c>
      <c r="CT7" s="46">
        <v>0</v>
      </c>
      <c r="CU7" s="46">
        <v>0</v>
      </c>
      <c r="CV7" s="2">
        <f t="shared" si="37"/>
        <v>0</v>
      </c>
      <c r="CW7" s="46">
        <f t="shared" si="38"/>
        <v>0</v>
      </c>
      <c r="CX7" s="46">
        <f t="shared" si="38"/>
        <v>0</v>
      </c>
      <c r="CY7" s="46">
        <f t="shared" si="39"/>
        <v>0</v>
      </c>
      <c r="CZ7" s="28">
        <f t="shared" si="40"/>
        <v>0</v>
      </c>
      <c r="DA7" s="28">
        <f t="shared" si="40"/>
        <v>0</v>
      </c>
      <c r="DB7" s="2">
        <f t="shared" si="41"/>
        <v>0</v>
      </c>
      <c r="DC7" s="28">
        <f t="shared" si="42"/>
        <v>0</v>
      </c>
      <c r="DD7" s="28">
        <f t="shared" si="42"/>
        <v>0</v>
      </c>
      <c r="DE7" s="2">
        <f t="shared" si="43"/>
        <v>0</v>
      </c>
      <c r="DF7" s="46" t="e">
        <f t="shared" si="44"/>
        <v>#DIV/0!</v>
      </c>
      <c r="DG7" s="46" t="e">
        <f t="shared" si="45"/>
        <v>#DIV/0!</v>
      </c>
      <c r="DH7" s="46" t="e">
        <f t="shared" si="46"/>
        <v>#DIV/0!</v>
      </c>
      <c r="DI7" s="28" t="e">
        <f t="shared" si="47"/>
        <v>#DIV/0!</v>
      </c>
      <c r="DJ7" s="28" t="e">
        <f t="shared" si="48"/>
        <v>#DIV/0!</v>
      </c>
      <c r="DK7" s="28" t="e">
        <f t="shared" si="49"/>
        <v>#DIV/0!</v>
      </c>
      <c r="DL7" s="28" t="e">
        <f t="shared" si="50"/>
        <v>#DIV/0!</v>
      </c>
      <c r="DM7" s="28" t="e">
        <f t="shared" si="51"/>
        <v>#DIV/0!</v>
      </c>
      <c r="DN7" s="28" t="e">
        <f t="shared" si="52"/>
        <v>#DIV/0!</v>
      </c>
      <c r="DO7" s="46">
        <v>0</v>
      </c>
      <c r="DP7" s="46">
        <v>0</v>
      </c>
      <c r="DQ7" s="46">
        <f t="shared" si="53"/>
        <v>0</v>
      </c>
      <c r="DR7" s="46">
        <v>0</v>
      </c>
      <c r="DS7" s="46">
        <v>0</v>
      </c>
      <c r="DT7" s="46">
        <f t="shared" si="54"/>
        <v>0</v>
      </c>
      <c r="DU7" s="46">
        <v>0</v>
      </c>
      <c r="DV7" s="46">
        <v>0</v>
      </c>
      <c r="DW7" s="46">
        <f t="shared" si="55"/>
        <v>0</v>
      </c>
      <c r="DX7" s="46">
        <v>0</v>
      </c>
      <c r="DY7" s="46">
        <v>0</v>
      </c>
      <c r="DZ7" s="2">
        <f t="shared" si="56"/>
        <v>0</v>
      </c>
      <c r="EA7" s="46">
        <v>0</v>
      </c>
      <c r="EB7" s="46">
        <v>0</v>
      </c>
      <c r="EC7" s="2">
        <f t="shared" si="57"/>
        <v>0</v>
      </c>
      <c r="ED7" s="46">
        <v>0</v>
      </c>
      <c r="EE7" s="46">
        <v>0</v>
      </c>
      <c r="EF7" s="2">
        <f t="shared" si="58"/>
        <v>0</v>
      </c>
      <c r="EG7" s="46">
        <f t="shared" si="59"/>
        <v>-136003</v>
      </c>
      <c r="EH7" s="46">
        <f t="shared" si="60"/>
        <v>-136070</v>
      </c>
      <c r="EI7" s="46">
        <f t="shared" si="61"/>
        <v>-1573213</v>
      </c>
      <c r="EJ7" s="46">
        <f t="shared" si="62"/>
        <v>-121378</v>
      </c>
      <c r="EK7" s="46">
        <f t="shared" si="63"/>
        <v>-54931</v>
      </c>
      <c r="EL7" s="3"/>
    </row>
    <row r="8" spans="1:142" s="34" customFormat="1" ht="28.5">
      <c r="A8" s="76">
        <v>3</v>
      </c>
      <c r="B8" s="27" t="s">
        <v>52</v>
      </c>
      <c r="C8" s="27" t="s">
        <v>53</v>
      </c>
      <c r="D8" s="63">
        <v>42838</v>
      </c>
      <c r="E8" s="63">
        <v>42856</v>
      </c>
      <c r="F8" s="62" t="s">
        <v>101</v>
      </c>
      <c r="G8" s="62" t="s">
        <v>101</v>
      </c>
      <c r="H8" s="6">
        <v>0</v>
      </c>
      <c r="I8" s="6">
        <v>0</v>
      </c>
      <c r="J8" s="6">
        <v>0</v>
      </c>
      <c r="K8" s="2">
        <f t="shared" si="0"/>
        <v>0</v>
      </c>
      <c r="L8" s="6">
        <v>0</v>
      </c>
      <c r="M8" s="6">
        <v>0</v>
      </c>
      <c r="N8" s="6">
        <v>0</v>
      </c>
      <c r="O8" s="2">
        <f t="shared" si="1"/>
        <v>0</v>
      </c>
      <c r="P8" s="6">
        <v>0</v>
      </c>
      <c r="Q8" s="6">
        <v>0</v>
      </c>
      <c r="R8" s="6">
        <v>0</v>
      </c>
      <c r="S8" s="2">
        <f t="shared" si="2"/>
        <v>0</v>
      </c>
      <c r="T8" s="15" t="e">
        <f t="shared" si="3"/>
        <v>#DIV/0!</v>
      </c>
      <c r="U8" s="6"/>
      <c r="V8" s="6"/>
      <c r="W8" s="6"/>
      <c r="X8" s="6"/>
      <c r="Y8" s="6"/>
      <c r="Z8" s="6"/>
      <c r="AA8" s="6"/>
      <c r="AB8" s="29">
        <f t="shared" si="4"/>
        <v>0</v>
      </c>
      <c r="AC8" s="30">
        <v>22</v>
      </c>
      <c r="AD8" s="30">
        <v>232</v>
      </c>
      <c r="AE8" s="2">
        <f t="shared" si="5"/>
        <v>254</v>
      </c>
      <c r="AF8" s="31">
        <v>1</v>
      </c>
      <c r="AG8" s="31">
        <v>4</v>
      </c>
      <c r="AH8" s="2">
        <f t="shared" si="6"/>
        <v>5</v>
      </c>
      <c r="AI8" s="31">
        <v>0</v>
      </c>
      <c r="AJ8" s="31">
        <v>9</v>
      </c>
      <c r="AK8" s="2">
        <f t="shared" si="7"/>
        <v>9</v>
      </c>
      <c r="AL8" s="30">
        <v>22</v>
      </c>
      <c r="AM8" s="30">
        <v>230</v>
      </c>
      <c r="AN8" s="2">
        <f t="shared" si="8"/>
        <v>252</v>
      </c>
      <c r="AO8" s="31">
        <v>1</v>
      </c>
      <c r="AP8" s="31">
        <v>4</v>
      </c>
      <c r="AQ8" s="2">
        <f t="shared" si="9"/>
        <v>5</v>
      </c>
      <c r="AR8" s="31">
        <v>0</v>
      </c>
      <c r="AS8" s="31">
        <v>9</v>
      </c>
      <c r="AT8" s="2">
        <f t="shared" si="10"/>
        <v>9</v>
      </c>
      <c r="AU8" s="31">
        <v>0</v>
      </c>
      <c r="AV8" s="31">
        <v>0</v>
      </c>
      <c r="AW8" s="2">
        <f t="shared" si="11"/>
        <v>0</v>
      </c>
      <c r="AX8" s="31">
        <v>0</v>
      </c>
      <c r="AY8" s="31">
        <v>0</v>
      </c>
      <c r="AZ8" s="2">
        <f t="shared" si="12"/>
        <v>0</v>
      </c>
      <c r="BA8" s="31">
        <v>0</v>
      </c>
      <c r="BB8" s="31">
        <v>0</v>
      </c>
      <c r="BC8" s="2">
        <f t="shared" si="13"/>
        <v>0</v>
      </c>
      <c r="BD8" s="28">
        <f t="shared" si="14"/>
        <v>22</v>
      </c>
      <c r="BE8" s="28">
        <f t="shared" si="14"/>
        <v>230</v>
      </c>
      <c r="BF8" s="2">
        <f t="shared" si="15"/>
        <v>252</v>
      </c>
      <c r="BG8" s="28">
        <f t="shared" si="16"/>
        <v>1</v>
      </c>
      <c r="BH8" s="28">
        <f t="shared" si="16"/>
        <v>4</v>
      </c>
      <c r="BI8" s="2">
        <f t="shared" si="17"/>
        <v>5</v>
      </c>
      <c r="BJ8" s="28">
        <f t="shared" si="18"/>
        <v>0</v>
      </c>
      <c r="BK8" s="28">
        <f t="shared" si="18"/>
        <v>9</v>
      </c>
      <c r="BL8" s="2">
        <f t="shared" si="19"/>
        <v>9</v>
      </c>
      <c r="BM8" s="28">
        <f t="shared" si="20"/>
        <v>100</v>
      </c>
      <c r="BN8" s="28">
        <f t="shared" si="21"/>
        <v>99.14</v>
      </c>
      <c r="BO8" s="28">
        <f t="shared" si="22"/>
        <v>99.21</v>
      </c>
      <c r="BP8" s="28">
        <f t="shared" si="23"/>
        <v>100</v>
      </c>
      <c r="BQ8" s="28">
        <f t="shared" si="24"/>
        <v>100</v>
      </c>
      <c r="BR8" s="28">
        <f t="shared" si="25"/>
        <v>100</v>
      </c>
      <c r="BS8" s="28" t="e">
        <f t="shared" si="26"/>
        <v>#DIV/0!</v>
      </c>
      <c r="BT8" s="28">
        <f t="shared" si="27"/>
        <v>100</v>
      </c>
      <c r="BU8" s="28">
        <f t="shared" si="28"/>
        <v>100</v>
      </c>
      <c r="BV8" s="30"/>
      <c r="BW8" s="30"/>
      <c r="BX8" s="2">
        <f t="shared" si="29"/>
        <v>0</v>
      </c>
      <c r="BY8" s="31">
        <v>0</v>
      </c>
      <c r="BZ8" s="31">
        <v>0</v>
      </c>
      <c r="CA8" s="2">
        <f t="shared" si="30"/>
        <v>0</v>
      </c>
      <c r="CB8" s="31">
        <v>0</v>
      </c>
      <c r="CC8" s="31">
        <v>0</v>
      </c>
      <c r="CD8" s="2">
        <f t="shared" si="31"/>
        <v>0</v>
      </c>
      <c r="CE8" s="30">
        <v>0</v>
      </c>
      <c r="CF8" s="30">
        <v>0</v>
      </c>
      <c r="CG8" s="2">
        <f t="shared" si="32"/>
        <v>0</v>
      </c>
      <c r="CH8" s="31">
        <v>0</v>
      </c>
      <c r="CI8" s="31">
        <v>0</v>
      </c>
      <c r="CJ8" s="2">
        <f t="shared" si="33"/>
        <v>0</v>
      </c>
      <c r="CK8" s="31">
        <v>0</v>
      </c>
      <c r="CL8" s="31">
        <v>0</v>
      </c>
      <c r="CM8" s="2">
        <f t="shared" si="34"/>
        <v>0</v>
      </c>
      <c r="CN8" s="31">
        <v>0</v>
      </c>
      <c r="CO8" s="31">
        <v>0</v>
      </c>
      <c r="CP8" s="2">
        <f t="shared" si="35"/>
        <v>0</v>
      </c>
      <c r="CQ8" s="33">
        <v>0</v>
      </c>
      <c r="CR8" s="33">
        <v>0</v>
      </c>
      <c r="CS8" s="2">
        <f t="shared" si="36"/>
        <v>0</v>
      </c>
      <c r="CT8" s="33">
        <v>0</v>
      </c>
      <c r="CU8" s="33">
        <v>0</v>
      </c>
      <c r="CV8" s="2">
        <f t="shared" si="37"/>
        <v>0</v>
      </c>
      <c r="CW8" s="28">
        <f t="shared" si="38"/>
        <v>0</v>
      </c>
      <c r="CX8" s="28">
        <f t="shared" si="38"/>
        <v>0</v>
      </c>
      <c r="CY8" s="2">
        <f t="shared" si="39"/>
        <v>0</v>
      </c>
      <c r="CZ8" s="28">
        <f t="shared" si="40"/>
        <v>0</v>
      </c>
      <c r="DA8" s="28">
        <f t="shared" si="40"/>
        <v>0</v>
      </c>
      <c r="DB8" s="2">
        <f t="shared" si="41"/>
        <v>0</v>
      </c>
      <c r="DC8" s="28">
        <f t="shared" si="42"/>
        <v>0</v>
      </c>
      <c r="DD8" s="28">
        <f t="shared" si="42"/>
        <v>0</v>
      </c>
      <c r="DE8" s="2">
        <f t="shared" si="43"/>
        <v>0</v>
      </c>
      <c r="DF8" s="28" t="e">
        <f t="shared" si="44"/>
        <v>#DIV/0!</v>
      </c>
      <c r="DG8" s="28" t="e">
        <f t="shared" si="45"/>
        <v>#DIV/0!</v>
      </c>
      <c r="DH8" s="28" t="e">
        <f t="shared" si="46"/>
        <v>#DIV/0!</v>
      </c>
      <c r="DI8" s="28" t="e">
        <f t="shared" si="47"/>
        <v>#DIV/0!</v>
      </c>
      <c r="DJ8" s="28" t="e">
        <f t="shared" si="48"/>
        <v>#DIV/0!</v>
      </c>
      <c r="DK8" s="28" t="e">
        <f t="shared" si="49"/>
        <v>#DIV/0!</v>
      </c>
      <c r="DL8" s="28" t="e">
        <f t="shared" si="50"/>
        <v>#DIV/0!</v>
      </c>
      <c r="DM8" s="28" t="e">
        <f t="shared" si="51"/>
        <v>#DIV/0!</v>
      </c>
      <c r="DN8" s="28" t="e">
        <f t="shared" si="52"/>
        <v>#DIV/0!</v>
      </c>
      <c r="DO8" s="32">
        <v>16</v>
      </c>
      <c r="DP8" s="32">
        <v>189</v>
      </c>
      <c r="DQ8" s="2">
        <f t="shared" si="53"/>
        <v>205</v>
      </c>
      <c r="DR8" s="32">
        <v>1</v>
      </c>
      <c r="DS8" s="32">
        <v>3</v>
      </c>
      <c r="DT8" s="2">
        <f t="shared" si="54"/>
        <v>4</v>
      </c>
      <c r="DU8" s="32">
        <v>0</v>
      </c>
      <c r="DV8" s="32">
        <v>3</v>
      </c>
      <c r="DW8" s="2">
        <f t="shared" si="55"/>
        <v>3</v>
      </c>
      <c r="DX8" s="32">
        <v>6</v>
      </c>
      <c r="DY8" s="32">
        <v>41</v>
      </c>
      <c r="DZ8" s="2">
        <f t="shared" si="56"/>
        <v>47</v>
      </c>
      <c r="EA8" s="32">
        <v>0</v>
      </c>
      <c r="EB8" s="32">
        <v>1</v>
      </c>
      <c r="EC8" s="2">
        <f t="shared" si="57"/>
        <v>1</v>
      </c>
      <c r="ED8" s="32">
        <v>0</v>
      </c>
      <c r="EE8" s="32">
        <v>6</v>
      </c>
      <c r="EF8" s="2">
        <f t="shared" si="58"/>
        <v>6</v>
      </c>
      <c r="EG8" s="4">
        <f t="shared" si="59"/>
        <v>-254</v>
      </c>
      <c r="EH8" s="4">
        <f t="shared" si="60"/>
        <v>-252</v>
      </c>
      <c r="EI8" s="4">
        <f t="shared" si="61"/>
        <v>0</v>
      </c>
      <c r="EJ8" s="4">
        <f t="shared" si="62"/>
        <v>0</v>
      </c>
      <c r="EK8" s="4">
        <f t="shared" si="63"/>
        <v>0</v>
      </c>
    </row>
    <row r="9" spans="1:142" s="34" customFormat="1" ht="30">
      <c r="A9" s="51">
        <v>41</v>
      </c>
      <c r="B9" s="48" t="s">
        <v>126</v>
      </c>
      <c r="C9" s="46" t="s">
        <v>127</v>
      </c>
      <c r="D9" s="64">
        <v>42814</v>
      </c>
      <c r="E9" s="64">
        <v>42824</v>
      </c>
      <c r="F9" s="64">
        <v>42944</v>
      </c>
      <c r="G9" s="64">
        <v>42952</v>
      </c>
      <c r="H9" s="46"/>
      <c r="I9" s="46"/>
      <c r="J9" s="46"/>
      <c r="K9" s="46">
        <f t="shared" si="0"/>
        <v>0</v>
      </c>
      <c r="L9" s="46"/>
      <c r="M9" s="46">
        <v>162</v>
      </c>
      <c r="N9" s="46">
        <v>80</v>
      </c>
      <c r="O9" s="46">
        <f t="shared" si="1"/>
        <v>242</v>
      </c>
      <c r="P9" s="46"/>
      <c r="Q9" s="46">
        <v>159</v>
      </c>
      <c r="R9" s="46">
        <v>77</v>
      </c>
      <c r="S9" s="46">
        <f t="shared" si="2"/>
        <v>236</v>
      </c>
      <c r="T9" s="46">
        <f t="shared" si="3"/>
        <v>97.52</v>
      </c>
      <c r="U9" s="46">
        <v>5059</v>
      </c>
      <c r="V9" s="46">
        <v>4841</v>
      </c>
      <c r="W9" s="46">
        <v>1506</v>
      </c>
      <c r="X9" s="46">
        <v>489</v>
      </c>
      <c r="Y9" s="46">
        <v>182</v>
      </c>
      <c r="Z9" s="46">
        <v>69</v>
      </c>
      <c r="AA9" s="46">
        <v>42</v>
      </c>
      <c r="AB9" s="47">
        <f t="shared" si="4"/>
        <v>-12188</v>
      </c>
      <c r="AC9" s="46">
        <v>125</v>
      </c>
      <c r="AD9" s="46">
        <v>117</v>
      </c>
      <c r="AE9" s="46">
        <f t="shared" si="5"/>
        <v>242</v>
      </c>
      <c r="AF9" s="46">
        <v>20</v>
      </c>
      <c r="AG9" s="46">
        <v>20</v>
      </c>
      <c r="AH9" s="46">
        <f t="shared" si="6"/>
        <v>40</v>
      </c>
      <c r="AI9" s="46">
        <v>13</v>
      </c>
      <c r="AJ9" s="46">
        <v>20</v>
      </c>
      <c r="AK9" s="46">
        <f t="shared" si="7"/>
        <v>33</v>
      </c>
      <c r="AL9" s="46">
        <v>120</v>
      </c>
      <c r="AM9" s="46">
        <v>110</v>
      </c>
      <c r="AN9" s="46">
        <f t="shared" si="8"/>
        <v>230</v>
      </c>
      <c r="AO9" s="46">
        <v>19</v>
      </c>
      <c r="AP9" s="46">
        <v>17</v>
      </c>
      <c r="AQ9" s="46">
        <f t="shared" si="9"/>
        <v>36</v>
      </c>
      <c r="AR9" s="46">
        <v>12</v>
      </c>
      <c r="AS9" s="46">
        <v>19</v>
      </c>
      <c r="AT9" s="46">
        <f t="shared" si="10"/>
        <v>31</v>
      </c>
      <c r="AU9" s="46">
        <v>2</v>
      </c>
      <c r="AV9" s="46">
        <v>4</v>
      </c>
      <c r="AW9" s="46">
        <f t="shared" si="11"/>
        <v>6</v>
      </c>
      <c r="AX9" s="46">
        <v>1</v>
      </c>
      <c r="AY9" s="46">
        <v>1</v>
      </c>
      <c r="AZ9" s="46">
        <f t="shared" si="12"/>
        <v>2</v>
      </c>
      <c r="BA9" s="46"/>
      <c r="BB9" s="46"/>
      <c r="BC9" s="46">
        <f t="shared" si="13"/>
        <v>0</v>
      </c>
      <c r="BD9" s="46">
        <v>122</v>
      </c>
      <c r="BE9" s="46">
        <v>114</v>
      </c>
      <c r="BF9" s="46">
        <f t="shared" si="15"/>
        <v>236</v>
      </c>
      <c r="BG9" s="46">
        <v>20</v>
      </c>
      <c r="BH9" s="46">
        <v>18</v>
      </c>
      <c r="BI9" s="46">
        <f t="shared" si="17"/>
        <v>38</v>
      </c>
      <c r="BJ9" s="46">
        <v>12</v>
      </c>
      <c r="BK9" s="46">
        <v>19</v>
      </c>
      <c r="BL9" s="46">
        <f t="shared" si="19"/>
        <v>31</v>
      </c>
      <c r="BM9" s="46">
        <f t="shared" si="20"/>
        <v>97.6</v>
      </c>
      <c r="BN9" s="46">
        <f t="shared" si="21"/>
        <v>97.44</v>
      </c>
      <c r="BO9" s="46">
        <f t="shared" si="22"/>
        <v>97.52</v>
      </c>
      <c r="BP9" s="46">
        <f t="shared" si="23"/>
        <v>100</v>
      </c>
      <c r="BQ9" s="46">
        <f t="shared" si="24"/>
        <v>90</v>
      </c>
      <c r="BR9" s="46">
        <f t="shared" si="25"/>
        <v>95</v>
      </c>
      <c r="BS9" s="46">
        <f t="shared" si="26"/>
        <v>92.31</v>
      </c>
      <c r="BT9" s="46">
        <f t="shared" si="27"/>
        <v>95</v>
      </c>
      <c r="BU9" s="46">
        <f t="shared" si="28"/>
        <v>93.94</v>
      </c>
      <c r="BV9" s="46">
        <v>0</v>
      </c>
      <c r="BW9" s="46">
        <v>0</v>
      </c>
      <c r="BX9" s="46">
        <f t="shared" si="29"/>
        <v>0</v>
      </c>
      <c r="BY9" s="46">
        <v>0</v>
      </c>
      <c r="BZ9" s="46">
        <v>0</v>
      </c>
      <c r="CA9" s="46">
        <f t="shared" si="30"/>
        <v>0</v>
      </c>
      <c r="CB9" s="46">
        <v>0</v>
      </c>
      <c r="CC9" s="46">
        <v>0</v>
      </c>
      <c r="CD9" s="46">
        <f t="shared" si="31"/>
        <v>0</v>
      </c>
      <c r="CE9" s="46">
        <v>0</v>
      </c>
      <c r="CF9" s="46">
        <v>0</v>
      </c>
      <c r="CG9" s="46">
        <f t="shared" si="32"/>
        <v>0</v>
      </c>
      <c r="CH9" s="46">
        <v>0</v>
      </c>
      <c r="CI9" s="46">
        <v>0</v>
      </c>
      <c r="CJ9" s="46">
        <f t="shared" si="33"/>
        <v>0</v>
      </c>
      <c r="CK9" s="46">
        <v>0</v>
      </c>
      <c r="CL9" s="46">
        <v>0</v>
      </c>
      <c r="CM9" s="46">
        <f t="shared" si="34"/>
        <v>0</v>
      </c>
      <c r="CN9" s="46">
        <v>0</v>
      </c>
      <c r="CO9" s="46">
        <v>0</v>
      </c>
      <c r="CP9" s="46">
        <f t="shared" si="35"/>
        <v>0</v>
      </c>
      <c r="CQ9" s="46">
        <v>0</v>
      </c>
      <c r="CR9" s="46">
        <v>0</v>
      </c>
      <c r="CS9" s="46">
        <f t="shared" si="36"/>
        <v>0</v>
      </c>
      <c r="CT9" s="46">
        <v>0</v>
      </c>
      <c r="CU9" s="46">
        <v>0</v>
      </c>
      <c r="CV9" s="46">
        <f t="shared" si="37"/>
        <v>0</v>
      </c>
      <c r="CW9" s="46">
        <v>0</v>
      </c>
      <c r="CX9" s="46">
        <v>0</v>
      </c>
      <c r="CY9" s="46">
        <f t="shared" si="39"/>
        <v>0</v>
      </c>
      <c r="CZ9" s="46">
        <v>0</v>
      </c>
      <c r="DA9" s="46">
        <v>0</v>
      </c>
      <c r="DB9" s="46">
        <f t="shared" si="41"/>
        <v>0</v>
      </c>
      <c r="DC9" s="46">
        <v>0</v>
      </c>
      <c r="DD9" s="46">
        <v>0</v>
      </c>
      <c r="DE9" s="46">
        <f t="shared" si="43"/>
        <v>0</v>
      </c>
      <c r="DF9" s="46" t="e">
        <f t="shared" si="44"/>
        <v>#DIV/0!</v>
      </c>
      <c r="DG9" s="46" t="e">
        <f t="shared" si="45"/>
        <v>#DIV/0!</v>
      </c>
      <c r="DH9" s="46" t="e">
        <f t="shared" si="46"/>
        <v>#DIV/0!</v>
      </c>
      <c r="DI9" s="46" t="e">
        <f t="shared" si="47"/>
        <v>#DIV/0!</v>
      </c>
      <c r="DJ9" s="46" t="e">
        <f t="shared" si="48"/>
        <v>#DIV/0!</v>
      </c>
      <c r="DK9" s="46" t="e">
        <f t="shared" si="49"/>
        <v>#DIV/0!</v>
      </c>
      <c r="DL9" s="46" t="e">
        <f t="shared" si="50"/>
        <v>#DIV/0!</v>
      </c>
      <c r="DM9" s="46" t="e">
        <f t="shared" si="51"/>
        <v>#DIV/0!</v>
      </c>
      <c r="DN9" s="46" t="e">
        <f t="shared" si="52"/>
        <v>#DIV/0!</v>
      </c>
      <c r="DO9" s="46">
        <v>93</v>
      </c>
      <c r="DP9" s="46">
        <v>94</v>
      </c>
      <c r="DQ9" s="46">
        <f t="shared" si="53"/>
        <v>187</v>
      </c>
      <c r="DR9" s="46">
        <v>15</v>
      </c>
      <c r="DS9" s="46">
        <v>12</v>
      </c>
      <c r="DT9" s="46">
        <f t="shared" si="54"/>
        <v>27</v>
      </c>
      <c r="DU9" s="46">
        <v>9</v>
      </c>
      <c r="DV9" s="46">
        <v>13</v>
      </c>
      <c r="DW9" s="46">
        <f t="shared" si="55"/>
        <v>22</v>
      </c>
      <c r="DX9" s="46">
        <v>29</v>
      </c>
      <c r="DY9" s="46">
        <v>20</v>
      </c>
      <c r="DZ9" s="46">
        <f t="shared" si="56"/>
        <v>49</v>
      </c>
      <c r="EA9" s="46">
        <v>5</v>
      </c>
      <c r="EB9" s="46">
        <v>6</v>
      </c>
      <c r="EC9" s="46">
        <f t="shared" si="57"/>
        <v>11</v>
      </c>
      <c r="ED9" s="46">
        <v>3</v>
      </c>
      <c r="EE9" s="46">
        <v>6</v>
      </c>
      <c r="EF9" s="46">
        <f t="shared" si="58"/>
        <v>9</v>
      </c>
      <c r="EG9" s="46">
        <f t="shared" si="59"/>
        <v>0</v>
      </c>
      <c r="EH9" s="46">
        <f t="shared" si="60"/>
        <v>0</v>
      </c>
      <c r="EI9" s="46">
        <f t="shared" si="61"/>
        <v>0</v>
      </c>
      <c r="EJ9" s="46">
        <f t="shared" si="62"/>
        <v>0</v>
      </c>
      <c r="EK9" s="46">
        <f t="shared" si="63"/>
        <v>0</v>
      </c>
      <c r="EL9" s="3"/>
    </row>
    <row r="10" spans="1:142" s="34" customFormat="1" ht="28.5">
      <c r="A10" s="50">
        <v>4</v>
      </c>
      <c r="B10" s="35" t="s">
        <v>54</v>
      </c>
      <c r="C10" s="27" t="s">
        <v>55</v>
      </c>
      <c r="D10" s="63">
        <v>42795</v>
      </c>
      <c r="E10" s="62" t="s">
        <v>101</v>
      </c>
      <c r="F10" s="62" t="s">
        <v>101</v>
      </c>
      <c r="G10" s="62" t="s">
        <v>101</v>
      </c>
      <c r="H10" s="6">
        <v>0</v>
      </c>
      <c r="I10" s="6">
        <v>0</v>
      </c>
      <c r="J10" s="6">
        <v>0</v>
      </c>
      <c r="K10" s="2">
        <f t="shared" si="0"/>
        <v>0</v>
      </c>
      <c r="L10" s="6">
        <v>0</v>
      </c>
      <c r="M10" s="6">
        <v>0</v>
      </c>
      <c r="N10" s="6">
        <v>0</v>
      </c>
      <c r="O10" s="2">
        <f t="shared" si="1"/>
        <v>0</v>
      </c>
      <c r="P10" s="6">
        <v>0</v>
      </c>
      <c r="Q10" s="6">
        <v>0</v>
      </c>
      <c r="R10" s="6">
        <v>0</v>
      </c>
      <c r="S10" s="2">
        <f t="shared" si="2"/>
        <v>0</v>
      </c>
      <c r="T10" s="15" t="e">
        <f t="shared" si="3"/>
        <v>#DIV/0!</v>
      </c>
      <c r="U10" s="6"/>
      <c r="V10" s="6"/>
      <c r="W10" s="6"/>
      <c r="X10" s="6"/>
      <c r="Y10" s="6"/>
      <c r="Z10" s="6"/>
      <c r="AA10" s="6"/>
      <c r="AB10" s="29">
        <f t="shared" si="4"/>
        <v>0</v>
      </c>
      <c r="AC10" s="30">
        <v>675292</v>
      </c>
      <c r="AD10" s="30">
        <v>658651</v>
      </c>
      <c r="AE10" s="2">
        <f t="shared" si="5"/>
        <v>1333943</v>
      </c>
      <c r="AF10" s="31">
        <v>115027</v>
      </c>
      <c r="AG10" s="31">
        <v>100291</v>
      </c>
      <c r="AH10" s="2">
        <f t="shared" si="6"/>
        <v>215318</v>
      </c>
      <c r="AI10" s="31">
        <v>10011</v>
      </c>
      <c r="AJ10" s="31">
        <v>9832</v>
      </c>
      <c r="AK10" s="2">
        <f t="shared" si="7"/>
        <v>19843</v>
      </c>
      <c r="AL10" s="30">
        <v>398246</v>
      </c>
      <c r="AM10" s="30">
        <v>292604</v>
      </c>
      <c r="AN10" s="2">
        <f t="shared" si="8"/>
        <v>690850</v>
      </c>
      <c r="AO10" s="31">
        <v>58012</v>
      </c>
      <c r="AP10" s="31">
        <v>30198</v>
      </c>
      <c r="AQ10" s="2">
        <f t="shared" si="9"/>
        <v>88210</v>
      </c>
      <c r="AR10" s="31">
        <v>5591</v>
      </c>
      <c r="AS10" s="31">
        <v>4157</v>
      </c>
      <c r="AT10" s="2">
        <f t="shared" si="10"/>
        <v>9748</v>
      </c>
      <c r="AU10" s="31">
        <v>0</v>
      </c>
      <c r="AV10" s="31">
        <v>0</v>
      </c>
      <c r="AW10" s="2">
        <f t="shared" si="11"/>
        <v>0</v>
      </c>
      <c r="AX10" s="31">
        <v>0</v>
      </c>
      <c r="AY10" s="31">
        <v>0</v>
      </c>
      <c r="AZ10" s="2">
        <f t="shared" si="12"/>
        <v>0</v>
      </c>
      <c r="BA10" s="31">
        <v>0</v>
      </c>
      <c r="BB10" s="31">
        <v>0</v>
      </c>
      <c r="BC10" s="2">
        <f t="shared" si="13"/>
        <v>0</v>
      </c>
      <c r="BD10" s="28">
        <f>AL10+AU10</f>
        <v>398246</v>
      </c>
      <c r="BE10" s="28">
        <f>AM10+AV10</f>
        <v>292604</v>
      </c>
      <c r="BF10" s="2">
        <f t="shared" si="15"/>
        <v>690850</v>
      </c>
      <c r="BG10" s="28">
        <f t="shared" ref="BG10:BG31" si="64">AO10+AX10</f>
        <v>58012</v>
      </c>
      <c r="BH10" s="28">
        <f t="shared" ref="BH10:BH31" si="65">AP10+AY10</f>
        <v>30198</v>
      </c>
      <c r="BI10" s="2">
        <f t="shared" si="17"/>
        <v>88210</v>
      </c>
      <c r="BJ10" s="28">
        <f t="shared" ref="BJ10:BJ31" si="66">AR10+BA10</f>
        <v>5591</v>
      </c>
      <c r="BK10" s="28">
        <f t="shared" ref="BK10:BK31" si="67">AS10+BB10</f>
        <v>4157</v>
      </c>
      <c r="BL10" s="2">
        <f t="shared" si="19"/>
        <v>9748</v>
      </c>
      <c r="BM10" s="28">
        <f t="shared" si="20"/>
        <v>58.97</v>
      </c>
      <c r="BN10" s="28">
        <f t="shared" si="21"/>
        <v>44.42</v>
      </c>
      <c r="BO10" s="28">
        <f t="shared" si="22"/>
        <v>51.79</v>
      </c>
      <c r="BP10" s="28">
        <f t="shared" si="23"/>
        <v>50.43</v>
      </c>
      <c r="BQ10" s="28">
        <f t="shared" si="24"/>
        <v>30.11</v>
      </c>
      <c r="BR10" s="28">
        <f t="shared" si="25"/>
        <v>40.97</v>
      </c>
      <c r="BS10" s="28">
        <f t="shared" si="26"/>
        <v>55.85</v>
      </c>
      <c r="BT10" s="28">
        <f t="shared" si="27"/>
        <v>42.28</v>
      </c>
      <c r="BU10" s="28">
        <f t="shared" si="28"/>
        <v>49.13</v>
      </c>
      <c r="BV10" s="30">
        <v>8515</v>
      </c>
      <c r="BW10" s="30">
        <v>2224</v>
      </c>
      <c r="BX10" s="2">
        <f t="shared" si="29"/>
        <v>10739</v>
      </c>
      <c r="BY10" s="31">
        <v>1274</v>
      </c>
      <c r="BZ10" s="31">
        <v>336</v>
      </c>
      <c r="CA10" s="2">
        <f t="shared" si="30"/>
        <v>1610</v>
      </c>
      <c r="CB10" s="31">
        <v>118</v>
      </c>
      <c r="CC10" s="31">
        <v>44</v>
      </c>
      <c r="CD10" s="2">
        <f t="shared" si="31"/>
        <v>162</v>
      </c>
      <c r="CE10" s="30">
        <v>5136</v>
      </c>
      <c r="CF10" s="30">
        <v>959</v>
      </c>
      <c r="CG10" s="2">
        <f t="shared" si="32"/>
        <v>6095</v>
      </c>
      <c r="CH10" s="31">
        <v>701</v>
      </c>
      <c r="CI10" s="31">
        <v>131</v>
      </c>
      <c r="CJ10" s="2">
        <f t="shared" si="33"/>
        <v>832</v>
      </c>
      <c r="CK10" s="31">
        <v>71</v>
      </c>
      <c r="CL10" s="31">
        <v>17</v>
      </c>
      <c r="CM10" s="2">
        <f t="shared" si="34"/>
        <v>88</v>
      </c>
      <c r="CN10" s="31">
        <v>0</v>
      </c>
      <c r="CO10" s="31">
        <v>0</v>
      </c>
      <c r="CP10" s="2">
        <f t="shared" si="35"/>
        <v>0</v>
      </c>
      <c r="CQ10" s="33">
        <v>0</v>
      </c>
      <c r="CR10" s="33">
        <v>0</v>
      </c>
      <c r="CS10" s="2">
        <f t="shared" si="36"/>
        <v>0</v>
      </c>
      <c r="CT10" s="33">
        <v>0</v>
      </c>
      <c r="CU10" s="33">
        <v>0</v>
      </c>
      <c r="CV10" s="2">
        <f t="shared" si="37"/>
        <v>0</v>
      </c>
      <c r="CW10" s="28">
        <f t="shared" ref="CW10:CW31" si="68">CE10+CN10</f>
        <v>5136</v>
      </c>
      <c r="CX10" s="28">
        <f t="shared" ref="CX10:CX31" si="69">CF10+CO10</f>
        <v>959</v>
      </c>
      <c r="CY10" s="2">
        <f t="shared" si="39"/>
        <v>6095</v>
      </c>
      <c r="CZ10" s="28">
        <f t="shared" ref="CZ10:CZ31" si="70">CH10+CQ10</f>
        <v>701</v>
      </c>
      <c r="DA10" s="28">
        <f t="shared" ref="DA10:DA31" si="71">CI10+CR10</f>
        <v>131</v>
      </c>
      <c r="DB10" s="2">
        <f t="shared" si="41"/>
        <v>832</v>
      </c>
      <c r="DC10" s="28">
        <f t="shared" ref="DC10:DC31" si="72">CK10+CT10</f>
        <v>71</v>
      </c>
      <c r="DD10" s="28">
        <f t="shared" ref="DD10:DD31" si="73">CL10+CU10</f>
        <v>17</v>
      </c>
      <c r="DE10" s="2">
        <f t="shared" si="43"/>
        <v>88</v>
      </c>
      <c r="DF10" s="28">
        <f t="shared" si="44"/>
        <v>60.32</v>
      </c>
      <c r="DG10" s="28">
        <f t="shared" si="45"/>
        <v>43.12</v>
      </c>
      <c r="DH10" s="28">
        <f t="shared" si="46"/>
        <v>56.76</v>
      </c>
      <c r="DI10" s="28">
        <f t="shared" si="47"/>
        <v>55.02</v>
      </c>
      <c r="DJ10" s="28">
        <f t="shared" si="48"/>
        <v>38.99</v>
      </c>
      <c r="DK10" s="28">
        <f t="shared" si="49"/>
        <v>51.68</v>
      </c>
      <c r="DL10" s="28">
        <f t="shared" si="50"/>
        <v>60.17</v>
      </c>
      <c r="DM10" s="28">
        <f t="shared" si="51"/>
        <v>38.64</v>
      </c>
      <c r="DN10" s="28">
        <f t="shared" si="52"/>
        <v>54.32</v>
      </c>
      <c r="DO10" s="32">
        <v>0</v>
      </c>
      <c r="DP10" s="32">
        <v>0</v>
      </c>
      <c r="DQ10" s="2">
        <f t="shared" si="53"/>
        <v>0</v>
      </c>
      <c r="DR10" s="32">
        <v>0</v>
      </c>
      <c r="DS10" s="32">
        <v>0</v>
      </c>
      <c r="DT10" s="2">
        <f t="shared" si="54"/>
        <v>0</v>
      </c>
      <c r="DU10" s="32">
        <v>0</v>
      </c>
      <c r="DV10" s="32">
        <v>0</v>
      </c>
      <c r="DW10" s="2">
        <f t="shared" si="55"/>
        <v>0</v>
      </c>
      <c r="DX10" s="32">
        <v>0</v>
      </c>
      <c r="DY10" s="32">
        <v>0</v>
      </c>
      <c r="DZ10" s="2">
        <f t="shared" si="56"/>
        <v>0</v>
      </c>
      <c r="EA10" s="32">
        <v>0</v>
      </c>
      <c r="EB10" s="32">
        <v>0</v>
      </c>
      <c r="EC10" s="2">
        <f t="shared" si="57"/>
        <v>0</v>
      </c>
      <c r="ED10" s="32">
        <v>0</v>
      </c>
      <c r="EE10" s="32">
        <v>0</v>
      </c>
      <c r="EF10" s="2">
        <f t="shared" si="58"/>
        <v>0</v>
      </c>
      <c r="EG10" s="4">
        <f t="shared" si="59"/>
        <v>-1344682</v>
      </c>
      <c r="EH10" s="4">
        <f t="shared" si="60"/>
        <v>-696945</v>
      </c>
      <c r="EI10" s="4">
        <f t="shared" si="61"/>
        <v>-696945</v>
      </c>
      <c r="EJ10" s="4">
        <f t="shared" si="62"/>
        <v>-89042</v>
      </c>
      <c r="EK10" s="4">
        <f t="shared" si="63"/>
        <v>-9836</v>
      </c>
    </row>
    <row r="11" spans="1:142" s="34" customFormat="1" ht="36.75" customHeight="1">
      <c r="A11" s="51">
        <v>34</v>
      </c>
      <c r="B11" s="48" t="s">
        <v>115</v>
      </c>
      <c r="C11" s="46" t="s">
        <v>75</v>
      </c>
      <c r="D11" s="65" t="s">
        <v>75</v>
      </c>
      <c r="E11" s="65" t="s">
        <v>75</v>
      </c>
      <c r="F11" s="65" t="s">
        <v>75</v>
      </c>
      <c r="G11" s="65" t="s">
        <v>75</v>
      </c>
      <c r="H11" s="46">
        <v>0</v>
      </c>
      <c r="I11" s="46">
        <v>0</v>
      </c>
      <c r="J11" s="46">
        <v>0</v>
      </c>
      <c r="K11" s="46">
        <f t="shared" si="0"/>
        <v>0</v>
      </c>
      <c r="L11" s="46">
        <v>0</v>
      </c>
      <c r="M11" s="46">
        <v>0</v>
      </c>
      <c r="N11" s="46">
        <v>0</v>
      </c>
      <c r="O11" s="46">
        <f t="shared" si="1"/>
        <v>0</v>
      </c>
      <c r="P11" s="46">
        <v>0</v>
      </c>
      <c r="Q11" s="46">
        <v>0</v>
      </c>
      <c r="R11" s="46">
        <v>0</v>
      </c>
      <c r="S11" s="46">
        <f t="shared" si="2"/>
        <v>0</v>
      </c>
      <c r="T11" s="46" t="e">
        <f t="shared" si="3"/>
        <v>#DIV/0!</v>
      </c>
      <c r="U11" s="46">
        <v>0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7">
        <f t="shared" si="4"/>
        <v>0</v>
      </c>
      <c r="AC11" s="46">
        <v>0</v>
      </c>
      <c r="AD11" s="46">
        <v>0</v>
      </c>
      <c r="AE11" s="46">
        <f t="shared" si="5"/>
        <v>0</v>
      </c>
      <c r="AF11" s="46">
        <v>0</v>
      </c>
      <c r="AG11" s="46">
        <v>0</v>
      </c>
      <c r="AH11" s="46">
        <f t="shared" si="6"/>
        <v>0</v>
      </c>
      <c r="AI11" s="46">
        <v>0</v>
      </c>
      <c r="AJ11" s="46">
        <v>0</v>
      </c>
      <c r="AK11" s="46">
        <f t="shared" si="7"/>
        <v>0</v>
      </c>
      <c r="AL11" s="46">
        <v>0</v>
      </c>
      <c r="AM11" s="46">
        <v>0</v>
      </c>
      <c r="AN11" s="46">
        <f t="shared" si="8"/>
        <v>0</v>
      </c>
      <c r="AO11" s="46">
        <v>0</v>
      </c>
      <c r="AP11" s="46">
        <v>0</v>
      </c>
      <c r="AQ11" s="46">
        <f t="shared" si="9"/>
        <v>0</v>
      </c>
      <c r="AR11" s="46">
        <v>0</v>
      </c>
      <c r="AS11" s="46">
        <v>0</v>
      </c>
      <c r="AT11" s="46">
        <f t="shared" si="10"/>
        <v>0</v>
      </c>
      <c r="AU11" s="46">
        <v>0</v>
      </c>
      <c r="AV11" s="46">
        <v>0</v>
      </c>
      <c r="AW11" s="46">
        <f t="shared" si="11"/>
        <v>0</v>
      </c>
      <c r="AX11" s="46">
        <v>0</v>
      </c>
      <c r="AY11" s="46">
        <v>0</v>
      </c>
      <c r="AZ11" s="46">
        <f t="shared" si="12"/>
        <v>0</v>
      </c>
      <c r="BA11" s="46">
        <v>0</v>
      </c>
      <c r="BB11" s="46">
        <v>0</v>
      </c>
      <c r="BC11" s="46">
        <f t="shared" si="13"/>
        <v>0</v>
      </c>
      <c r="BD11" s="46">
        <f>AL11+AU11</f>
        <v>0</v>
      </c>
      <c r="BE11" s="46">
        <f>AM11+AV11</f>
        <v>0</v>
      </c>
      <c r="BF11" s="46">
        <f t="shared" si="15"/>
        <v>0</v>
      </c>
      <c r="BG11" s="46">
        <f t="shared" si="64"/>
        <v>0</v>
      </c>
      <c r="BH11" s="46">
        <f t="shared" si="65"/>
        <v>0</v>
      </c>
      <c r="BI11" s="46">
        <f t="shared" si="17"/>
        <v>0</v>
      </c>
      <c r="BJ11" s="46">
        <f t="shared" si="66"/>
        <v>0</v>
      </c>
      <c r="BK11" s="46">
        <f t="shared" si="67"/>
        <v>0</v>
      </c>
      <c r="BL11" s="46">
        <f t="shared" si="19"/>
        <v>0</v>
      </c>
      <c r="BM11" s="46" t="e">
        <f t="shared" si="20"/>
        <v>#DIV/0!</v>
      </c>
      <c r="BN11" s="46" t="e">
        <f t="shared" si="21"/>
        <v>#DIV/0!</v>
      </c>
      <c r="BO11" s="46" t="e">
        <f t="shared" si="22"/>
        <v>#DIV/0!</v>
      </c>
      <c r="BP11" s="46" t="e">
        <f t="shared" si="23"/>
        <v>#DIV/0!</v>
      </c>
      <c r="BQ11" s="46" t="e">
        <f t="shared" si="24"/>
        <v>#DIV/0!</v>
      </c>
      <c r="BR11" s="46" t="e">
        <f t="shared" si="25"/>
        <v>#DIV/0!</v>
      </c>
      <c r="BS11" s="46" t="e">
        <f t="shared" si="26"/>
        <v>#DIV/0!</v>
      </c>
      <c r="BT11" s="46" t="e">
        <f t="shared" si="27"/>
        <v>#DIV/0!</v>
      </c>
      <c r="BU11" s="46" t="e">
        <f t="shared" si="28"/>
        <v>#DIV/0!</v>
      </c>
      <c r="BV11" s="46">
        <v>30550</v>
      </c>
      <c r="BW11" s="46">
        <v>5038</v>
      </c>
      <c r="BX11" s="46">
        <f t="shared" si="29"/>
        <v>35588</v>
      </c>
      <c r="BY11" s="46">
        <v>18878</v>
      </c>
      <c r="BZ11" s="46">
        <v>30511</v>
      </c>
      <c r="CA11" s="46">
        <f t="shared" si="30"/>
        <v>49389</v>
      </c>
      <c r="CB11" s="46">
        <v>0</v>
      </c>
      <c r="CC11" s="46">
        <v>0</v>
      </c>
      <c r="CD11" s="46">
        <f t="shared" si="31"/>
        <v>0</v>
      </c>
      <c r="CE11" s="46">
        <v>0</v>
      </c>
      <c r="CF11" s="46">
        <v>0</v>
      </c>
      <c r="CG11" s="46">
        <f t="shared" si="32"/>
        <v>0</v>
      </c>
      <c r="CH11" s="46">
        <v>0</v>
      </c>
      <c r="CI11" s="46">
        <v>0</v>
      </c>
      <c r="CJ11" s="46">
        <f t="shared" si="33"/>
        <v>0</v>
      </c>
      <c r="CK11" s="46">
        <v>0</v>
      </c>
      <c r="CL11" s="46">
        <v>0</v>
      </c>
      <c r="CM11" s="46">
        <f t="shared" si="34"/>
        <v>0</v>
      </c>
      <c r="CN11" s="46">
        <v>0</v>
      </c>
      <c r="CO11" s="46">
        <v>0</v>
      </c>
      <c r="CP11" s="46">
        <f t="shared" si="35"/>
        <v>0</v>
      </c>
      <c r="CQ11" s="46">
        <v>0</v>
      </c>
      <c r="CR11" s="46">
        <v>0</v>
      </c>
      <c r="CS11" s="46">
        <f t="shared" si="36"/>
        <v>0</v>
      </c>
      <c r="CT11" s="46">
        <v>0</v>
      </c>
      <c r="CU11" s="46">
        <v>0</v>
      </c>
      <c r="CV11" s="46">
        <f t="shared" si="37"/>
        <v>0</v>
      </c>
      <c r="CW11" s="46">
        <f t="shared" si="68"/>
        <v>0</v>
      </c>
      <c r="CX11" s="46">
        <f t="shared" si="69"/>
        <v>0</v>
      </c>
      <c r="CY11" s="46">
        <f t="shared" si="39"/>
        <v>0</v>
      </c>
      <c r="CZ11" s="46">
        <f t="shared" si="70"/>
        <v>0</v>
      </c>
      <c r="DA11" s="46">
        <f t="shared" si="71"/>
        <v>0</v>
      </c>
      <c r="DB11" s="46">
        <f t="shared" si="41"/>
        <v>0</v>
      </c>
      <c r="DC11" s="46">
        <f t="shared" si="72"/>
        <v>0</v>
      </c>
      <c r="DD11" s="46">
        <f t="shared" si="73"/>
        <v>0</v>
      </c>
      <c r="DE11" s="46">
        <f t="shared" si="43"/>
        <v>0</v>
      </c>
      <c r="DF11" s="46">
        <f t="shared" si="44"/>
        <v>0</v>
      </c>
      <c r="DG11" s="46">
        <f t="shared" si="45"/>
        <v>0</v>
      </c>
      <c r="DH11" s="46">
        <f t="shared" si="46"/>
        <v>0</v>
      </c>
      <c r="DI11" s="46">
        <f t="shared" si="47"/>
        <v>0</v>
      </c>
      <c r="DJ11" s="46">
        <f t="shared" si="48"/>
        <v>0</v>
      </c>
      <c r="DK11" s="46">
        <f t="shared" si="49"/>
        <v>0</v>
      </c>
      <c r="DL11" s="46" t="e">
        <f t="shared" si="50"/>
        <v>#DIV/0!</v>
      </c>
      <c r="DM11" s="46" t="e">
        <f t="shared" si="51"/>
        <v>#DIV/0!</v>
      </c>
      <c r="DN11" s="46" t="e">
        <f t="shared" si="52"/>
        <v>#DIV/0!</v>
      </c>
      <c r="DO11" s="46">
        <v>3</v>
      </c>
      <c r="DP11" s="46">
        <v>1</v>
      </c>
      <c r="DQ11" s="46">
        <f t="shared" si="53"/>
        <v>4</v>
      </c>
      <c r="DR11" s="46">
        <v>0</v>
      </c>
      <c r="DS11" s="46">
        <v>0</v>
      </c>
      <c r="DT11" s="46">
        <f t="shared" si="54"/>
        <v>0</v>
      </c>
      <c r="DU11" s="46">
        <v>0</v>
      </c>
      <c r="DV11" s="46">
        <v>0</v>
      </c>
      <c r="DW11" s="46">
        <f t="shared" si="55"/>
        <v>0</v>
      </c>
      <c r="DX11" s="46">
        <v>18875</v>
      </c>
      <c r="DY11" s="46">
        <v>30510</v>
      </c>
      <c r="DZ11" s="46">
        <f t="shared" si="56"/>
        <v>49385</v>
      </c>
      <c r="EA11" s="46">
        <v>0</v>
      </c>
      <c r="EB11" s="46">
        <v>0</v>
      </c>
      <c r="EC11" s="46">
        <f t="shared" si="57"/>
        <v>0</v>
      </c>
      <c r="ED11" s="46">
        <v>0</v>
      </c>
      <c r="EE11" s="46">
        <v>0</v>
      </c>
      <c r="EF11" s="46">
        <f t="shared" si="58"/>
        <v>0</v>
      </c>
      <c r="EG11" s="46">
        <f t="shared" si="59"/>
        <v>-35588</v>
      </c>
      <c r="EH11" s="46">
        <f t="shared" si="60"/>
        <v>0</v>
      </c>
      <c r="EI11" s="46">
        <f t="shared" si="61"/>
        <v>49389</v>
      </c>
      <c r="EJ11" s="46">
        <f t="shared" si="62"/>
        <v>0</v>
      </c>
      <c r="EK11" s="46">
        <f t="shared" si="63"/>
        <v>0</v>
      </c>
      <c r="EL11" s="3"/>
    </row>
    <row r="12" spans="1:142" s="34" customFormat="1" ht="30" customHeight="1">
      <c r="A12" s="76">
        <v>9</v>
      </c>
      <c r="B12" s="27" t="s">
        <v>64</v>
      </c>
      <c r="C12" s="53" t="s">
        <v>123</v>
      </c>
      <c r="D12" s="63">
        <v>42800</v>
      </c>
      <c r="E12" s="63">
        <v>42829</v>
      </c>
      <c r="F12" s="63">
        <v>42943</v>
      </c>
      <c r="G12" s="63">
        <v>42944</v>
      </c>
      <c r="H12" s="6">
        <v>3272</v>
      </c>
      <c r="I12" s="6">
        <v>190</v>
      </c>
      <c r="J12" s="6">
        <v>3260</v>
      </c>
      <c r="K12" s="2">
        <f t="shared" si="0"/>
        <v>6722</v>
      </c>
      <c r="L12" s="6">
        <v>160378</v>
      </c>
      <c r="M12" s="6">
        <v>13645</v>
      </c>
      <c r="N12" s="6">
        <v>145139</v>
      </c>
      <c r="O12" s="2">
        <f t="shared" si="1"/>
        <v>319162</v>
      </c>
      <c r="P12" s="6">
        <v>72130</v>
      </c>
      <c r="Q12" s="6">
        <v>7240</v>
      </c>
      <c r="R12" s="6">
        <v>87116</v>
      </c>
      <c r="S12" s="2">
        <f t="shared" si="2"/>
        <v>166486</v>
      </c>
      <c r="T12" s="15">
        <f t="shared" si="3"/>
        <v>52.16</v>
      </c>
      <c r="U12" s="6">
        <v>102</v>
      </c>
      <c r="V12" s="6">
        <v>359</v>
      </c>
      <c r="W12" s="6">
        <v>582</v>
      </c>
      <c r="X12" s="6">
        <v>730</v>
      </c>
      <c r="Y12" s="6">
        <v>785</v>
      </c>
      <c r="Z12" s="6">
        <v>898</v>
      </c>
      <c r="AA12" s="6">
        <v>2961</v>
      </c>
      <c r="AB12" s="29">
        <f t="shared" si="4"/>
        <v>305</v>
      </c>
      <c r="AC12" s="30">
        <v>175393</v>
      </c>
      <c r="AD12" s="39">
        <v>143769</v>
      </c>
      <c r="AE12" s="2">
        <f t="shared" si="5"/>
        <v>319162</v>
      </c>
      <c r="AF12" s="31">
        <v>44283</v>
      </c>
      <c r="AG12" s="31">
        <v>41715</v>
      </c>
      <c r="AH12" s="2">
        <f t="shared" si="6"/>
        <v>85998</v>
      </c>
      <c r="AI12" s="31">
        <v>60</v>
      </c>
      <c r="AJ12" s="31">
        <v>41</v>
      </c>
      <c r="AK12" s="2">
        <f t="shared" si="7"/>
        <v>101</v>
      </c>
      <c r="AL12" s="30">
        <v>81368</v>
      </c>
      <c r="AM12" s="30">
        <v>79615</v>
      </c>
      <c r="AN12" s="2">
        <f t="shared" si="8"/>
        <v>160983</v>
      </c>
      <c r="AO12" s="31">
        <v>16456</v>
      </c>
      <c r="AP12" s="31">
        <v>16895</v>
      </c>
      <c r="AQ12" s="2">
        <f t="shared" si="9"/>
        <v>33351</v>
      </c>
      <c r="AR12" s="31">
        <v>30</v>
      </c>
      <c r="AS12" s="31">
        <v>29</v>
      </c>
      <c r="AT12" s="2">
        <f t="shared" si="10"/>
        <v>59</v>
      </c>
      <c r="AU12" s="40">
        <v>3155</v>
      </c>
      <c r="AV12" s="40">
        <v>2348</v>
      </c>
      <c r="AW12" s="2">
        <f t="shared" si="11"/>
        <v>5503</v>
      </c>
      <c r="AX12" s="33">
        <v>743</v>
      </c>
      <c r="AY12" s="33">
        <v>673</v>
      </c>
      <c r="AZ12" s="2">
        <f t="shared" si="12"/>
        <v>1416</v>
      </c>
      <c r="BA12" s="33">
        <v>1</v>
      </c>
      <c r="BB12" s="33">
        <v>0</v>
      </c>
      <c r="BC12" s="2">
        <f t="shared" si="13"/>
        <v>1</v>
      </c>
      <c r="BD12" s="28">
        <v>84523</v>
      </c>
      <c r="BE12" s="28">
        <f t="shared" ref="BE12:BE31" si="74">AM12+AV12</f>
        <v>81963</v>
      </c>
      <c r="BF12" s="2">
        <f t="shared" si="15"/>
        <v>166486</v>
      </c>
      <c r="BG12" s="28">
        <f t="shared" si="64"/>
        <v>17199</v>
      </c>
      <c r="BH12" s="28">
        <f t="shared" si="65"/>
        <v>17568</v>
      </c>
      <c r="BI12" s="2">
        <f t="shared" si="17"/>
        <v>34767</v>
      </c>
      <c r="BJ12" s="28">
        <f t="shared" si="66"/>
        <v>31</v>
      </c>
      <c r="BK12" s="28">
        <f t="shared" si="67"/>
        <v>29</v>
      </c>
      <c r="BL12" s="2">
        <f t="shared" si="19"/>
        <v>60</v>
      </c>
      <c r="BM12" s="28">
        <f t="shared" si="20"/>
        <v>48.19</v>
      </c>
      <c r="BN12" s="28">
        <f t="shared" si="21"/>
        <v>57.01</v>
      </c>
      <c r="BO12" s="28">
        <f t="shared" si="22"/>
        <v>52.16</v>
      </c>
      <c r="BP12" s="28">
        <f t="shared" si="23"/>
        <v>38.840000000000003</v>
      </c>
      <c r="BQ12" s="28">
        <f t="shared" si="24"/>
        <v>42.11</v>
      </c>
      <c r="BR12" s="28">
        <f t="shared" si="25"/>
        <v>40.43</v>
      </c>
      <c r="BS12" s="28">
        <f t="shared" si="26"/>
        <v>51.67</v>
      </c>
      <c r="BT12" s="28">
        <f t="shared" si="27"/>
        <v>70.73</v>
      </c>
      <c r="BU12" s="28">
        <f t="shared" si="28"/>
        <v>59.41</v>
      </c>
      <c r="BV12" s="41">
        <v>0</v>
      </c>
      <c r="BW12" s="41">
        <v>0</v>
      </c>
      <c r="BX12" s="2">
        <f t="shared" si="29"/>
        <v>0</v>
      </c>
      <c r="BY12" s="33">
        <v>0</v>
      </c>
      <c r="BZ12" s="33">
        <v>0</v>
      </c>
      <c r="CA12" s="2">
        <v>0</v>
      </c>
      <c r="CB12" s="31">
        <v>0</v>
      </c>
      <c r="CC12" s="31">
        <v>0</v>
      </c>
      <c r="CD12" s="2">
        <f t="shared" si="31"/>
        <v>0</v>
      </c>
      <c r="CE12" s="41">
        <v>0</v>
      </c>
      <c r="CF12" s="41">
        <v>0</v>
      </c>
      <c r="CG12" s="2">
        <v>0</v>
      </c>
      <c r="CH12" s="33">
        <v>0</v>
      </c>
      <c r="CI12" s="33">
        <v>0</v>
      </c>
      <c r="CJ12" s="2">
        <f t="shared" si="33"/>
        <v>0</v>
      </c>
      <c r="CK12" s="31">
        <v>0</v>
      </c>
      <c r="CL12" s="31">
        <v>0</v>
      </c>
      <c r="CM12" s="2">
        <f t="shared" si="34"/>
        <v>0</v>
      </c>
      <c r="CN12" s="33">
        <v>0</v>
      </c>
      <c r="CO12" s="33">
        <v>0</v>
      </c>
      <c r="CP12" s="2">
        <f t="shared" si="35"/>
        <v>0</v>
      </c>
      <c r="CQ12" s="31">
        <v>0</v>
      </c>
      <c r="CR12" s="31">
        <v>0</v>
      </c>
      <c r="CS12" s="2">
        <f t="shared" si="36"/>
        <v>0</v>
      </c>
      <c r="CT12" s="31">
        <v>0</v>
      </c>
      <c r="CU12" s="31">
        <v>0</v>
      </c>
      <c r="CV12" s="2">
        <f t="shared" si="37"/>
        <v>0</v>
      </c>
      <c r="CW12" s="28">
        <f t="shared" si="68"/>
        <v>0</v>
      </c>
      <c r="CX12" s="28">
        <f t="shared" si="69"/>
        <v>0</v>
      </c>
      <c r="CY12" s="2">
        <f t="shared" si="39"/>
        <v>0</v>
      </c>
      <c r="CZ12" s="28">
        <f t="shared" si="70"/>
        <v>0</v>
      </c>
      <c r="DA12" s="28">
        <f t="shared" si="71"/>
        <v>0</v>
      </c>
      <c r="DB12" s="2">
        <f t="shared" si="41"/>
        <v>0</v>
      </c>
      <c r="DC12" s="28">
        <f t="shared" si="72"/>
        <v>0</v>
      </c>
      <c r="DD12" s="28">
        <f t="shared" si="73"/>
        <v>0</v>
      </c>
      <c r="DE12" s="2">
        <f t="shared" si="43"/>
        <v>0</v>
      </c>
      <c r="DF12" s="28" t="e">
        <f t="shared" si="44"/>
        <v>#DIV/0!</v>
      </c>
      <c r="DG12" s="28" t="e">
        <f t="shared" si="45"/>
        <v>#DIV/0!</v>
      </c>
      <c r="DH12" s="28" t="e">
        <f t="shared" si="46"/>
        <v>#DIV/0!</v>
      </c>
      <c r="DI12" s="28" t="e">
        <f t="shared" si="47"/>
        <v>#DIV/0!</v>
      </c>
      <c r="DJ12" s="28" t="e">
        <f t="shared" si="48"/>
        <v>#DIV/0!</v>
      </c>
      <c r="DK12" s="28" t="e">
        <f t="shared" si="49"/>
        <v>#DIV/0!</v>
      </c>
      <c r="DL12" s="28" t="e">
        <f t="shared" si="50"/>
        <v>#DIV/0!</v>
      </c>
      <c r="DM12" s="28" t="e">
        <f t="shared" si="51"/>
        <v>#DIV/0!</v>
      </c>
      <c r="DN12" s="28" t="e">
        <f t="shared" si="52"/>
        <v>#DIV/0!</v>
      </c>
      <c r="DO12" s="32">
        <v>61969</v>
      </c>
      <c r="DP12" s="32">
        <v>65106</v>
      </c>
      <c r="DQ12" s="2">
        <f t="shared" si="53"/>
        <v>127075</v>
      </c>
      <c r="DR12" s="32">
        <v>10210</v>
      </c>
      <c r="DS12" s="32">
        <v>11276</v>
      </c>
      <c r="DT12" s="2">
        <f t="shared" si="54"/>
        <v>21486</v>
      </c>
      <c r="DU12" s="32">
        <v>26</v>
      </c>
      <c r="DV12" s="32">
        <v>25</v>
      </c>
      <c r="DW12" s="2">
        <f t="shared" si="55"/>
        <v>51</v>
      </c>
      <c r="DX12" s="32">
        <v>22554</v>
      </c>
      <c r="DY12" s="32">
        <v>16857</v>
      </c>
      <c r="DZ12" s="2">
        <f t="shared" si="56"/>
        <v>39411</v>
      </c>
      <c r="EA12" s="32">
        <v>6989</v>
      </c>
      <c r="EB12" s="32">
        <v>6292</v>
      </c>
      <c r="EC12" s="2">
        <f t="shared" si="57"/>
        <v>13281</v>
      </c>
      <c r="ED12" s="32">
        <v>5</v>
      </c>
      <c r="EE12" s="32">
        <v>4</v>
      </c>
      <c r="EF12" s="2">
        <f t="shared" si="58"/>
        <v>9</v>
      </c>
      <c r="EG12" s="4">
        <f t="shared" si="59"/>
        <v>0</v>
      </c>
      <c r="EH12" s="4">
        <f t="shared" si="60"/>
        <v>0</v>
      </c>
      <c r="EI12" s="4">
        <f t="shared" si="61"/>
        <v>0</v>
      </c>
      <c r="EJ12" s="4">
        <f t="shared" si="62"/>
        <v>0</v>
      </c>
      <c r="EK12" s="4">
        <f t="shared" si="63"/>
        <v>0</v>
      </c>
    </row>
    <row r="13" spans="1:142" s="34" customFormat="1" ht="37.5" customHeight="1">
      <c r="A13" s="51">
        <v>38</v>
      </c>
      <c r="B13" s="43" t="s">
        <v>121</v>
      </c>
      <c r="C13" s="46" t="s">
        <v>75</v>
      </c>
      <c r="D13" s="65" t="s">
        <v>75</v>
      </c>
      <c r="E13" s="65" t="s">
        <v>75</v>
      </c>
      <c r="F13" s="65" t="s">
        <v>75</v>
      </c>
      <c r="G13" s="65" t="s">
        <v>75</v>
      </c>
      <c r="H13" s="46">
        <v>0</v>
      </c>
      <c r="I13" s="46">
        <v>0</v>
      </c>
      <c r="J13" s="46">
        <v>0</v>
      </c>
      <c r="K13" s="46">
        <f t="shared" si="0"/>
        <v>0</v>
      </c>
      <c r="L13" s="46">
        <v>0</v>
      </c>
      <c r="M13" s="46">
        <v>0</v>
      </c>
      <c r="N13" s="46">
        <v>0</v>
      </c>
      <c r="O13" s="46">
        <f t="shared" si="1"/>
        <v>0</v>
      </c>
      <c r="P13" s="46">
        <v>0</v>
      </c>
      <c r="Q13" s="46">
        <v>0</v>
      </c>
      <c r="R13" s="46">
        <v>0</v>
      </c>
      <c r="S13" s="46">
        <f t="shared" si="2"/>
        <v>0</v>
      </c>
      <c r="T13" s="46" t="e">
        <f t="shared" si="3"/>
        <v>#DIV/0!</v>
      </c>
      <c r="U13" s="46">
        <v>0</v>
      </c>
      <c r="V13" s="46">
        <v>0</v>
      </c>
      <c r="W13" s="46">
        <v>0</v>
      </c>
      <c r="X13" s="46">
        <v>0</v>
      </c>
      <c r="Y13" s="46">
        <v>0</v>
      </c>
      <c r="Z13" s="46">
        <v>0</v>
      </c>
      <c r="AA13" s="46">
        <v>0</v>
      </c>
      <c r="AB13" s="47">
        <f t="shared" si="4"/>
        <v>0</v>
      </c>
      <c r="AC13" s="46">
        <v>17374</v>
      </c>
      <c r="AD13" s="46">
        <v>17774</v>
      </c>
      <c r="AE13" s="46">
        <f t="shared" si="5"/>
        <v>35148</v>
      </c>
      <c r="AF13" s="46">
        <v>625</v>
      </c>
      <c r="AG13" s="46">
        <v>729</v>
      </c>
      <c r="AH13" s="46">
        <f t="shared" si="6"/>
        <v>1354</v>
      </c>
      <c r="AI13" s="46">
        <v>6771</v>
      </c>
      <c r="AJ13" s="46">
        <v>7070</v>
      </c>
      <c r="AK13" s="46">
        <f t="shared" si="7"/>
        <v>13841</v>
      </c>
      <c r="AL13" s="46">
        <v>11931</v>
      </c>
      <c r="AM13" s="46">
        <v>11313</v>
      </c>
      <c r="AN13" s="46">
        <f t="shared" si="8"/>
        <v>23244</v>
      </c>
      <c r="AO13" s="46">
        <v>449</v>
      </c>
      <c r="AP13" s="46">
        <v>513</v>
      </c>
      <c r="AQ13" s="46">
        <f t="shared" si="9"/>
        <v>962</v>
      </c>
      <c r="AR13" s="46">
        <v>4549</v>
      </c>
      <c r="AS13" s="46">
        <v>4327</v>
      </c>
      <c r="AT13" s="46">
        <f t="shared" si="10"/>
        <v>8876</v>
      </c>
      <c r="AU13" s="46">
        <v>2057</v>
      </c>
      <c r="AV13" s="46">
        <v>2319</v>
      </c>
      <c r="AW13" s="46">
        <f t="shared" si="11"/>
        <v>4376</v>
      </c>
      <c r="AX13" s="46">
        <v>67</v>
      </c>
      <c r="AY13" s="46">
        <v>67</v>
      </c>
      <c r="AZ13" s="46">
        <f t="shared" si="12"/>
        <v>134</v>
      </c>
      <c r="BA13" s="46">
        <v>922</v>
      </c>
      <c r="BB13" s="46">
        <v>1058</v>
      </c>
      <c r="BC13" s="46">
        <f t="shared" si="13"/>
        <v>1980</v>
      </c>
      <c r="BD13" s="46">
        <f t="shared" ref="BD13:BD31" si="75">AL13+AU13</f>
        <v>13988</v>
      </c>
      <c r="BE13" s="46">
        <f t="shared" si="74"/>
        <v>13632</v>
      </c>
      <c r="BF13" s="46">
        <f t="shared" si="15"/>
        <v>27620</v>
      </c>
      <c r="BG13" s="46">
        <f t="shared" si="64"/>
        <v>516</v>
      </c>
      <c r="BH13" s="46">
        <f t="shared" si="65"/>
        <v>580</v>
      </c>
      <c r="BI13" s="46">
        <f t="shared" si="17"/>
        <v>1096</v>
      </c>
      <c r="BJ13" s="46">
        <f t="shared" si="66"/>
        <v>5471</v>
      </c>
      <c r="BK13" s="46">
        <f t="shared" si="67"/>
        <v>5385</v>
      </c>
      <c r="BL13" s="46">
        <f t="shared" si="19"/>
        <v>10856</v>
      </c>
      <c r="BM13" s="46">
        <f t="shared" si="20"/>
        <v>80.510000000000005</v>
      </c>
      <c r="BN13" s="46">
        <f t="shared" si="21"/>
        <v>76.7</v>
      </c>
      <c r="BO13" s="46">
        <f t="shared" si="22"/>
        <v>78.58</v>
      </c>
      <c r="BP13" s="46">
        <f t="shared" si="23"/>
        <v>82.56</v>
      </c>
      <c r="BQ13" s="46">
        <f t="shared" si="24"/>
        <v>79.56</v>
      </c>
      <c r="BR13" s="46">
        <f t="shared" si="25"/>
        <v>80.95</v>
      </c>
      <c r="BS13" s="46">
        <f t="shared" si="26"/>
        <v>80.8</v>
      </c>
      <c r="BT13" s="46">
        <f t="shared" si="27"/>
        <v>76.17</v>
      </c>
      <c r="BU13" s="46">
        <f t="shared" si="28"/>
        <v>78.430000000000007</v>
      </c>
      <c r="BV13" s="46">
        <v>25</v>
      </c>
      <c r="BW13" s="46">
        <v>13</v>
      </c>
      <c r="BX13" s="46">
        <f t="shared" si="29"/>
        <v>38</v>
      </c>
      <c r="BY13" s="46">
        <v>1</v>
      </c>
      <c r="BZ13" s="46">
        <v>0</v>
      </c>
      <c r="CA13" s="46">
        <f t="shared" ref="CA13:CA50" si="76">BY13+BZ13</f>
        <v>1</v>
      </c>
      <c r="CB13" s="46">
        <v>5</v>
      </c>
      <c r="CC13" s="46">
        <v>3</v>
      </c>
      <c r="CD13" s="46">
        <f t="shared" si="31"/>
        <v>8</v>
      </c>
      <c r="CE13" s="46">
        <v>7</v>
      </c>
      <c r="CF13" s="46">
        <v>4</v>
      </c>
      <c r="CG13" s="46">
        <f t="shared" ref="CG13:CG50" si="77">CE13+CF13</f>
        <v>11</v>
      </c>
      <c r="CH13" s="46">
        <v>0</v>
      </c>
      <c r="CI13" s="46">
        <v>0</v>
      </c>
      <c r="CJ13" s="46">
        <f t="shared" si="33"/>
        <v>0</v>
      </c>
      <c r="CK13" s="46">
        <v>1</v>
      </c>
      <c r="CL13" s="46">
        <v>1</v>
      </c>
      <c r="CM13" s="46">
        <f t="shared" si="34"/>
        <v>2</v>
      </c>
      <c r="CN13" s="46">
        <v>1</v>
      </c>
      <c r="CO13" s="46">
        <v>0</v>
      </c>
      <c r="CP13" s="46">
        <f t="shared" si="35"/>
        <v>1</v>
      </c>
      <c r="CQ13" s="46">
        <v>0</v>
      </c>
      <c r="CR13" s="46">
        <v>0</v>
      </c>
      <c r="CS13" s="46">
        <f t="shared" si="36"/>
        <v>0</v>
      </c>
      <c r="CT13" s="46">
        <v>0</v>
      </c>
      <c r="CU13" s="46">
        <v>0</v>
      </c>
      <c r="CV13" s="46">
        <f t="shared" si="37"/>
        <v>0</v>
      </c>
      <c r="CW13" s="46">
        <f t="shared" si="68"/>
        <v>8</v>
      </c>
      <c r="CX13" s="46">
        <f t="shared" si="69"/>
        <v>4</v>
      </c>
      <c r="CY13" s="46">
        <f t="shared" si="39"/>
        <v>12</v>
      </c>
      <c r="CZ13" s="46">
        <f t="shared" si="70"/>
        <v>0</v>
      </c>
      <c r="DA13" s="46">
        <f t="shared" si="71"/>
        <v>0</v>
      </c>
      <c r="DB13" s="46">
        <f t="shared" si="41"/>
        <v>0</v>
      </c>
      <c r="DC13" s="46">
        <f t="shared" si="72"/>
        <v>1</v>
      </c>
      <c r="DD13" s="46">
        <f t="shared" si="73"/>
        <v>1</v>
      </c>
      <c r="DE13" s="46">
        <f t="shared" si="43"/>
        <v>2</v>
      </c>
      <c r="DF13" s="46">
        <f t="shared" si="44"/>
        <v>32</v>
      </c>
      <c r="DG13" s="46">
        <f t="shared" si="45"/>
        <v>30.77</v>
      </c>
      <c r="DH13" s="46">
        <f t="shared" si="46"/>
        <v>31.58</v>
      </c>
      <c r="DI13" s="46">
        <f t="shared" si="47"/>
        <v>0</v>
      </c>
      <c r="DJ13" s="46" t="e">
        <f t="shared" si="48"/>
        <v>#DIV/0!</v>
      </c>
      <c r="DK13" s="46">
        <f t="shared" si="49"/>
        <v>0</v>
      </c>
      <c r="DL13" s="46">
        <f t="shared" si="50"/>
        <v>20</v>
      </c>
      <c r="DM13" s="46">
        <f t="shared" si="51"/>
        <v>33.33</v>
      </c>
      <c r="DN13" s="46">
        <f t="shared" si="52"/>
        <v>25</v>
      </c>
      <c r="DO13" s="46">
        <v>486</v>
      </c>
      <c r="DP13" s="46">
        <v>473</v>
      </c>
      <c r="DQ13" s="46">
        <f t="shared" si="53"/>
        <v>959</v>
      </c>
      <c r="DR13" s="46">
        <v>20</v>
      </c>
      <c r="DS13" s="46">
        <v>38</v>
      </c>
      <c r="DT13" s="46">
        <f t="shared" si="54"/>
        <v>58</v>
      </c>
      <c r="DU13" s="46">
        <v>85</v>
      </c>
      <c r="DV13" s="46">
        <v>81</v>
      </c>
      <c r="DW13" s="46">
        <f t="shared" si="55"/>
        <v>166</v>
      </c>
      <c r="DX13" s="46">
        <v>3863</v>
      </c>
      <c r="DY13" s="46">
        <v>3824</v>
      </c>
      <c r="DZ13" s="46">
        <f t="shared" si="56"/>
        <v>7687</v>
      </c>
      <c r="EA13" s="46">
        <v>135</v>
      </c>
      <c r="EB13" s="46">
        <v>184</v>
      </c>
      <c r="EC13" s="46">
        <f t="shared" si="57"/>
        <v>319</v>
      </c>
      <c r="ED13" s="46">
        <v>1321</v>
      </c>
      <c r="EE13" s="46">
        <v>1373</v>
      </c>
      <c r="EF13" s="46">
        <f t="shared" si="58"/>
        <v>2694</v>
      </c>
      <c r="EG13" s="46">
        <f t="shared" si="59"/>
        <v>-35186</v>
      </c>
      <c r="EH13" s="46">
        <f t="shared" si="60"/>
        <v>-27632</v>
      </c>
      <c r="EI13" s="46">
        <f t="shared" si="61"/>
        <v>-18986</v>
      </c>
      <c r="EJ13" s="46">
        <f t="shared" si="62"/>
        <v>-719</v>
      </c>
      <c r="EK13" s="46">
        <f t="shared" si="63"/>
        <v>-7998</v>
      </c>
      <c r="EL13" s="3"/>
    </row>
    <row r="14" spans="1:142" s="34" customFormat="1" ht="28.5">
      <c r="A14" s="50">
        <v>12</v>
      </c>
      <c r="B14" s="27" t="s">
        <v>122</v>
      </c>
      <c r="C14" s="27" t="s">
        <v>69</v>
      </c>
      <c r="D14" s="63">
        <v>42794</v>
      </c>
      <c r="E14" s="63">
        <v>42804</v>
      </c>
      <c r="F14" s="63">
        <v>42887</v>
      </c>
      <c r="G14" s="63">
        <v>42893</v>
      </c>
      <c r="H14" s="6">
        <v>0</v>
      </c>
      <c r="I14" s="6">
        <v>9031</v>
      </c>
      <c r="J14" s="6">
        <v>0</v>
      </c>
      <c r="K14" s="2">
        <f t="shared" si="0"/>
        <v>9031</v>
      </c>
      <c r="L14" s="6">
        <v>0</v>
      </c>
      <c r="M14" s="6">
        <v>601814</v>
      </c>
      <c r="N14" s="6">
        <v>0</v>
      </c>
      <c r="O14" s="2">
        <f t="shared" si="1"/>
        <v>601814</v>
      </c>
      <c r="P14" s="6">
        <v>0</v>
      </c>
      <c r="Q14" s="6">
        <v>508262</v>
      </c>
      <c r="R14" s="6"/>
      <c r="S14" s="2">
        <f t="shared" si="2"/>
        <v>508262</v>
      </c>
      <c r="T14" s="15">
        <f t="shared" si="3"/>
        <v>84.45</v>
      </c>
      <c r="U14" s="6">
        <v>748</v>
      </c>
      <c r="V14" s="6">
        <v>3209</v>
      </c>
      <c r="W14" s="6">
        <v>2056</v>
      </c>
      <c r="X14" s="6">
        <v>1112</v>
      </c>
      <c r="Y14" s="6">
        <v>657</v>
      </c>
      <c r="Z14" s="6">
        <v>462</v>
      </c>
      <c r="AA14" s="6">
        <v>568</v>
      </c>
      <c r="AB14" s="29">
        <f t="shared" si="4"/>
        <v>219</v>
      </c>
      <c r="AC14" s="30">
        <v>280389</v>
      </c>
      <c r="AD14" s="30">
        <v>287799</v>
      </c>
      <c r="AE14" s="2">
        <f t="shared" si="5"/>
        <v>568188</v>
      </c>
      <c r="AF14" s="31">
        <v>53734</v>
      </c>
      <c r="AG14" s="31">
        <v>55747</v>
      </c>
      <c r="AH14" s="2">
        <f t="shared" si="6"/>
        <v>109481</v>
      </c>
      <c r="AI14" s="31">
        <v>56181</v>
      </c>
      <c r="AJ14" s="31">
        <v>62963</v>
      </c>
      <c r="AK14" s="2">
        <f t="shared" si="7"/>
        <v>119144</v>
      </c>
      <c r="AL14" s="30">
        <v>239979</v>
      </c>
      <c r="AM14" s="30">
        <v>248893</v>
      </c>
      <c r="AN14" s="2">
        <f t="shared" si="8"/>
        <v>488872</v>
      </c>
      <c r="AO14" s="31">
        <v>43780</v>
      </c>
      <c r="AP14" s="31">
        <v>45198</v>
      </c>
      <c r="AQ14" s="2">
        <f t="shared" si="9"/>
        <v>88978</v>
      </c>
      <c r="AR14" s="31">
        <v>46282</v>
      </c>
      <c r="AS14" s="31">
        <v>53186</v>
      </c>
      <c r="AT14" s="2">
        <f t="shared" si="10"/>
        <v>99468</v>
      </c>
      <c r="AU14" s="31">
        <v>2324</v>
      </c>
      <c r="AV14" s="31">
        <v>2222</v>
      </c>
      <c r="AW14" s="2">
        <f t="shared" si="11"/>
        <v>4546</v>
      </c>
      <c r="AX14" s="31">
        <v>492</v>
      </c>
      <c r="AY14" s="31">
        <v>472</v>
      </c>
      <c r="AZ14" s="2">
        <f t="shared" si="12"/>
        <v>964</v>
      </c>
      <c r="BA14" s="31">
        <v>592</v>
      </c>
      <c r="BB14" s="31">
        <v>616</v>
      </c>
      <c r="BC14" s="2">
        <f t="shared" si="13"/>
        <v>1208</v>
      </c>
      <c r="BD14" s="28">
        <f t="shared" si="75"/>
        <v>242303</v>
      </c>
      <c r="BE14" s="28">
        <f t="shared" si="74"/>
        <v>251115</v>
      </c>
      <c r="BF14" s="2">
        <f t="shared" si="15"/>
        <v>493418</v>
      </c>
      <c r="BG14" s="28">
        <f t="shared" si="64"/>
        <v>44272</v>
      </c>
      <c r="BH14" s="28">
        <f t="shared" si="65"/>
        <v>45670</v>
      </c>
      <c r="BI14" s="2">
        <f t="shared" si="17"/>
        <v>89942</v>
      </c>
      <c r="BJ14" s="28">
        <f t="shared" si="66"/>
        <v>46874</v>
      </c>
      <c r="BK14" s="28">
        <f t="shared" si="67"/>
        <v>53802</v>
      </c>
      <c r="BL14" s="2">
        <f t="shared" si="19"/>
        <v>100676</v>
      </c>
      <c r="BM14" s="28">
        <f t="shared" si="20"/>
        <v>86.42</v>
      </c>
      <c r="BN14" s="28">
        <f t="shared" si="21"/>
        <v>87.25</v>
      </c>
      <c r="BO14" s="28">
        <f t="shared" si="22"/>
        <v>86.84</v>
      </c>
      <c r="BP14" s="28">
        <f t="shared" si="23"/>
        <v>82.39</v>
      </c>
      <c r="BQ14" s="28">
        <f t="shared" si="24"/>
        <v>81.92</v>
      </c>
      <c r="BR14" s="28">
        <f t="shared" si="25"/>
        <v>82.15</v>
      </c>
      <c r="BS14" s="28">
        <f t="shared" si="26"/>
        <v>83.43</v>
      </c>
      <c r="BT14" s="28">
        <f t="shared" si="27"/>
        <v>85.45</v>
      </c>
      <c r="BU14" s="28">
        <f t="shared" si="28"/>
        <v>84.5</v>
      </c>
      <c r="BV14" s="30">
        <v>12757</v>
      </c>
      <c r="BW14" s="30">
        <v>10037</v>
      </c>
      <c r="BX14" s="2">
        <f t="shared" si="29"/>
        <v>22794</v>
      </c>
      <c r="BY14" s="31">
        <v>3121</v>
      </c>
      <c r="BZ14" s="31">
        <v>2695</v>
      </c>
      <c r="CA14" s="2">
        <f t="shared" si="76"/>
        <v>5816</v>
      </c>
      <c r="CB14" s="31">
        <v>3628</v>
      </c>
      <c r="CC14" s="31">
        <v>3121</v>
      </c>
      <c r="CD14" s="2">
        <f t="shared" si="31"/>
        <v>6749</v>
      </c>
      <c r="CE14" s="30">
        <v>7969</v>
      </c>
      <c r="CF14" s="30">
        <v>6158</v>
      </c>
      <c r="CG14" s="2">
        <f t="shared" si="77"/>
        <v>14127</v>
      </c>
      <c r="CH14" s="31">
        <v>1890</v>
      </c>
      <c r="CI14" s="31">
        <v>1637</v>
      </c>
      <c r="CJ14" s="2">
        <f t="shared" si="33"/>
        <v>3527</v>
      </c>
      <c r="CK14" s="31">
        <v>2237</v>
      </c>
      <c r="CL14" s="31">
        <v>1847</v>
      </c>
      <c r="CM14" s="2">
        <f t="shared" si="34"/>
        <v>4084</v>
      </c>
      <c r="CN14" s="31">
        <v>372</v>
      </c>
      <c r="CO14" s="31">
        <v>332</v>
      </c>
      <c r="CP14" s="2">
        <f t="shared" si="35"/>
        <v>704</v>
      </c>
      <c r="CQ14" s="31">
        <v>85</v>
      </c>
      <c r="CR14" s="31">
        <v>85</v>
      </c>
      <c r="CS14" s="2">
        <f t="shared" si="36"/>
        <v>170</v>
      </c>
      <c r="CT14" s="31">
        <v>102</v>
      </c>
      <c r="CU14" s="31">
        <v>81</v>
      </c>
      <c r="CV14" s="2">
        <f t="shared" si="37"/>
        <v>183</v>
      </c>
      <c r="CW14" s="28">
        <f t="shared" si="68"/>
        <v>8341</v>
      </c>
      <c r="CX14" s="28">
        <f t="shared" si="69"/>
        <v>6490</v>
      </c>
      <c r="CY14" s="2">
        <f t="shared" si="39"/>
        <v>14831</v>
      </c>
      <c r="CZ14" s="28">
        <f t="shared" si="70"/>
        <v>1975</v>
      </c>
      <c r="DA14" s="28">
        <f t="shared" si="71"/>
        <v>1722</v>
      </c>
      <c r="DB14" s="2">
        <f t="shared" si="41"/>
        <v>3697</v>
      </c>
      <c r="DC14" s="28">
        <f t="shared" si="72"/>
        <v>2339</v>
      </c>
      <c r="DD14" s="28">
        <f t="shared" si="73"/>
        <v>1928</v>
      </c>
      <c r="DE14" s="2">
        <f t="shared" si="43"/>
        <v>4267</v>
      </c>
      <c r="DF14" s="28">
        <f t="shared" si="44"/>
        <v>65.38</v>
      </c>
      <c r="DG14" s="28">
        <f t="shared" si="45"/>
        <v>64.66</v>
      </c>
      <c r="DH14" s="28">
        <f t="shared" si="46"/>
        <v>65.069999999999993</v>
      </c>
      <c r="DI14" s="28">
        <f t="shared" si="47"/>
        <v>63.28</v>
      </c>
      <c r="DJ14" s="28">
        <f t="shared" si="48"/>
        <v>63.9</v>
      </c>
      <c r="DK14" s="28">
        <f t="shared" si="49"/>
        <v>63.57</v>
      </c>
      <c r="DL14" s="28">
        <f t="shared" si="50"/>
        <v>64.47</v>
      </c>
      <c r="DM14" s="28">
        <f t="shared" si="51"/>
        <v>61.78</v>
      </c>
      <c r="DN14" s="28">
        <f t="shared" si="52"/>
        <v>63.22</v>
      </c>
      <c r="DO14" s="32">
        <f>90662+447</f>
        <v>91109</v>
      </c>
      <c r="DP14" s="32">
        <f>99095+290</f>
        <v>99385</v>
      </c>
      <c r="DQ14" s="2">
        <f t="shared" si="53"/>
        <v>190494</v>
      </c>
      <c r="DR14" s="32">
        <f>13640+96</f>
        <v>13736</v>
      </c>
      <c r="DS14" s="32">
        <f>14547+74</f>
        <v>14621</v>
      </c>
      <c r="DT14" s="2">
        <f t="shared" si="54"/>
        <v>28357</v>
      </c>
      <c r="DU14" s="32">
        <f>12117+114</f>
        <v>12231</v>
      </c>
      <c r="DV14" s="32">
        <f>15930+68</f>
        <v>15998</v>
      </c>
      <c r="DW14" s="2">
        <f t="shared" si="55"/>
        <v>28229</v>
      </c>
      <c r="DX14" s="42">
        <f>149317+7469</f>
        <v>156786</v>
      </c>
      <c r="DY14" s="42">
        <f>149798+5802</f>
        <v>155600</v>
      </c>
      <c r="DZ14" s="2">
        <f t="shared" si="56"/>
        <v>312386</v>
      </c>
      <c r="EA14" s="32">
        <f>30140+1786</f>
        <v>31926</v>
      </c>
      <c r="EB14" s="32">
        <f>30651+1556</f>
        <v>32207</v>
      </c>
      <c r="EC14" s="2">
        <f t="shared" si="57"/>
        <v>64133</v>
      </c>
      <c r="ED14" s="32">
        <f>34165+2119</f>
        <v>36284</v>
      </c>
      <c r="EE14" s="32">
        <f>37256+1773</f>
        <v>39029</v>
      </c>
      <c r="EF14" s="2">
        <f t="shared" si="58"/>
        <v>75313</v>
      </c>
      <c r="EG14" s="4">
        <f t="shared" si="59"/>
        <v>10832</v>
      </c>
      <c r="EH14" s="4">
        <f t="shared" si="60"/>
        <v>13</v>
      </c>
      <c r="EI14" s="4">
        <f t="shared" si="61"/>
        <v>-5369</v>
      </c>
      <c r="EJ14" s="4">
        <f t="shared" si="62"/>
        <v>-1149</v>
      </c>
      <c r="EK14" s="4">
        <f t="shared" si="63"/>
        <v>-1401</v>
      </c>
    </row>
    <row r="15" spans="1:142" s="34" customFormat="1" ht="33.75" customHeight="1">
      <c r="A15" s="51">
        <v>18</v>
      </c>
      <c r="B15" s="53" t="s">
        <v>90</v>
      </c>
      <c r="C15" s="48" t="s">
        <v>82</v>
      </c>
      <c r="D15" s="64">
        <v>42803</v>
      </c>
      <c r="E15" s="64">
        <v>42835</v>
      </c>
      <c r="F15" s="64">
        <v>42933</v>
      </c>
      <c r="G15" s="64">
        <v>42940</v>
      </c>
      <c r="H15" s="46">
        <v>1821</v>
      </c>
      <c r="I15" s="46">
        <v>228</v>
      </c>
      <c r="J15" s="46">
        <v>12617</v>
      </c>
      <c r="K15" s="46">
        <f t="shared" si="0"/>
        <v>14666</v>
      </c>
      <c r="L15" s="46">
        <v>274381</v>
      </c>
      <c r="M15" s="46">
        <v>18915</v>
      </c>
      <c r="N15" s="46">
        <v>1222290</v>
      </c>
      <c r="O15" s="46">
        <f t="shared" si="1"/>
        <v>1515586</v>
      </c>
      <c r="P15" s="46">
        <v>207681</v>
      </c>
      <c r="Q15" s="46">
        <v>18112</v>
      </c>
      <c r="R15" s="46">
        <v>1211350</v>
      </c>
      <c r="S15" s="46">
        <f t="shared" si="2"/>
        <v>1437143</v>
      </c>
      <c r="T15" s="46">
        <f t="shared" si="3"/>
        <v>94.82</v>
      </c>
      <c r="U15" s="46">
        <v>11413</v>
      </c>
      <c r="V15" s="46">
        <v>3498</v>
      </c>
      <c r="W15" s="46">
        <v>790</v>
      </c>
      <c r="X15" s="46">
        <v>304</v>
      </c>
      <c r="Y15" s="46">
        <v>131</v>
      </c>
      <c r="Z15" s="46">
        <v>67</v>
      </c>
      <c r="AA15" s="46">
        <v>145</v>
      </c>
      <c r="AB15" s="47">
        <f t="shared" si="4"/>
        <v>-1682</v>
      </c>
      <c r="AC15" s="46">
        <v>979745</v>
      </c>
      <c r="AD15" s="46">
        <v>671844</v>
      </c>
      <c r="AE15" s="46">
        <f t="shared" si="5"/>
        <v>1651589</v>
      </c>
      <c r="AF15" s="46">
        <v>78213</v>
      </c>
      <c r="AG15" s="46">
        <v>57214</v>
      </c>
      <c r="AH15" s="46">
        <f t="shared" si="6"/>
        <v>135427</v>
      </c>
      <c r="AI15" s="46">
        <v>31927</v>
      </c>
      <c r="AJ15" s="46">
        <v>26341</v>
      </c>
      <c r="AK15" s="2">
        <f t="shared" si="7"/>
        <v>58268</v>
      </c>
      <c r="AL15" s="46">
        <v>919505</v>
      </c>
      <c r="AM15" s="46">
        <v>624862</v>
      </c>
      <c r="AN15" s="46">
        <f t="shared" si="8"/>
        <v>1544367</v>
      </c>
      <c r="AO15" s="46">
        <v>68926</v>
      </c>
      <c r="AP15" s="46">
        <v>49190</v>
      </c>
      <c r="AQ15" s="46">
        <f t="shared" si="9"/>
        <v>118116</v>
      </c>
      <c r="AR15" s="46">
        <v>28422</v>
      </c>
      <c r="AS15" s="46">
        <v>23057</v>
      </c>
      <c r="AT15" s="46">
        <f t="shared" si="10"/>
        <v>51479</v>
      </c>
      <c r="AU15" s="46">
        <v>16903</v>
      </c>
      <c r="AV15" s="46">
        <v>11943</v>
      </c>
      <c r="AW15" s="46">
        <f t="shared" si="11"/>
        <v>28846</v>
      </c>
      <c r="AX15" s="46">
        <v>1670</v>
      </c>
      <c r="AY15" s="46">
        <v>1592</v>
      </c>
      <c r="AZ15" s="2">
        <f t="shared" si="12"/>
        <v>3262</v>
      </c>
      <c r="BA15" s="46">
        <v>1714</v>
      </c>
      <c r="BB15" s="46">
        <v>1738</v>
      </c>
      <c r="BC15" s="46">
        <f t="shared" si="13"/>
        <v>3452</v>
      </c>
      <c r="BD15" s="46">
        <f t="shared" si="75"/>
        <v>936408</v>
      </c>
      <c r="BE15" s="46">
        <f t="shared" si="74"/>
        <v>636805</v>
      </c>
      <c r="BF15" s="46">
        <f t="shared" si="15"/>
        <v>1573213</v>
      </c>
      <c r="BG15" s="46">
        <f t="shared" si="64"/>
        <v>70596</v>
      </c>
      <c r="BH15" s="46">
        <f t="shared" si="65"/>
        <v>50782</v>
      </c>
      <c r="BI15" s="46">
        <f t="shared" si="17"/>
        <v>121378</v>
      </c>
      <c r="BJ15" s="46">
        <f t="shared" si="66"/>
        <v>30136</v>
      </c>
      <c r="BK15" s="46">
        <f t="shared" si="67"/>
        <v>24795</v>
      </c>
      <c r="BL15" s="46">
        <f t="shared" si="19"/>
        <v>54931</v>
      </c>
      <c r="BM15" s="46">
        <f t="shared" si="20"/>
        <v>95.58</v>
      </c>
      <c r="BN15" s="46">
        <f t="shared" si="21"/>
        <v>94.78</v>
      </c>
      <c r="BO15" s="46">
        <f t="shared" si="22"/>
        <v>95.25</v>
      </c>
      <c r="BP15" s="46">
        <f t="shared" si="23"/>
        <v>90.26</v>
      </c>
      <c r="BQ15" s="46">
        <f t="shared" si="24"/>
        <v>88.76</v>
      </c>
      <c r="BR15" s="46">
        <f t="shared" si="25"/>
        <v>89.63</v>
      </c>
      <c r="BS15" s="46">
        <f t="shared" si="26"/>
        <v>94.39</v>
      </c>
      <c r="BT15" s="46">
        <f t="shared" si="27"/>
        <v>94.13</v>
      </c>
      <c r="BU15" s="46">
        <f t="shared" si="28"/>
        <v>94.27</v>
      </c>
      <c r="BV15" s="46">
        <v>3946</v>
      </c>
      <c r="BW15" s="46">
        <v>3511</v>
      </c>
      <c r="BX15" s="46">
        <f t="shared" si="29"/>
        <v>7457</v>
      </c>
      <c r="BY15" s="46">
        <v>48</v>
      </c>
      <c r="BZ15" s="46">
        <v>90</v>
      </c>
      <c r="CA15" s="2">
        <f t="shared" si="76"/>
        <v>138</v>
      </c>
      <c r="CB15" s="46">
        <v>15</v>
      </c>
      <c r="CC15" s="46">
        <v>5</v>
      </c>
      <c r="CD15" s="2">
        <f t="shared" si="31"/>
        <v>20</v>
      </c>
      <c r="CE15" s="46">
        <v>298</v>
      </c>
      <c r="CF15" s="46">
        <v>201</v>
      </c>
      <c r="CG15" s="46">
        <f t="shared" si="77"/>
        <v>499</v>
      </c>
      <c r="CH15" s="46">
        <v>27</v>
      </c>
      <c r="CI15" s="46">
        <v>9</v>
      </c>
      <c r="CJ15" s="2">
        <f t="shared" si="33"/>
        <v>36</v>
      </c>
      <c r="CK15" s="46">
        <v>4</v>
      </c>
      <c r="CL15" s="46">
        <v>3</v>
      </c>
      <c r="CM15" s="2">
        <f t="shared" si="34"/>
        <v>7</v>
      </c>
      <c r="CN15" s="46">
        <v>341</v>
      </c>
      <c r="CO15" s="46">
        <v>315</v>
      </c>
      <c r="CP15" s="2">
        <f t="shared" si="35"/>
        <v>656</v>
      </c>
      <c r="CQ15" s="46">
        <v>5</v>
      </c>
      <c r="CR15" s="46">
        <v>8</v>
      </c>
      <c r="CS15" s="2">
        <f t="shared" si="36"/>
        <v>13</v>
      </c>
      <c r="CT15" s="46">
        <v>2</v>
      </c>
      <c r="CU15" s="46">
        <v>0</v>
      </c>
      <c r="CV15" s="2">
        <f t="shared" si="37"/>
        <v>2</v>
      </c>
      <c r="CW15" s="46">
        <f t="shared" si="68"/>
        <v>639</v>
      </c>
      <c r="CX15" s="46">
        <f t="shared" si="69"/>
        <v>516</v>
      </c>
      <c r="CY15" s="46">
        <f t="shared" si="39"/>
        <v>1155</v>
      </c>
      <c r="CZ15" s="28">
        <f t="shared" si="70"/>
        <v>32</v>
      </c>
      <c r="DA15" s="28">
        <f t="shared" si="71"/>
        <v>17</v>
      </c>
      <c r="DB15" s="2">
        <f t="shared" si="41"/>
        <v>49</v>
      </c>
      <c r="DC15" s="28">
        <f t="shared" si="72"/>
        <v>6</v>
      </c>
      <c r="DD15" s="28">
        <f t="shared" si="73"/>
        <v>3</v>
      </c>
      <c r="DE15" s="2">
        <f t="shared" si="43"/>
        <v>9</v>
      </c>
      <c r="DF15" s="46">
        <f t="shared" si="44"/>
        <v>16.190000000000001</v>
      </c>
      <c r="DG15" s="46">
        <f t="shared" si="45"/>
        <v>14.7</v>
      </c>
      <c r="DH15" s="46">
        <f t="shared" si="46"/>
        <v>15.49</v>
      </c>
      <c r="DI15" s="28">
        <f t="shared" si="47"/>
        <v>66.67</v>
      </c>
      <c r="DJ15" s="28">
        <f t="shared" si="48"/>
        <v>18.89</v>
      </c>
      <c r="DK15" s="28">
        <f t="shared" si="49"/>
        <v>35.51</v>
      </c>
      <c r="DL15" s="28">
        <f t="shared" si="50"/>
        <v>40</v>
      </c>
      <c r="DM15" s="28">
        <f t="shared" si="51"/>
        <v>60</v>
      </c>
      <c r="DN15" s="28">
        <f t="shared" si="52"/>
        <v>45</v>
      </c>
      <c r="DO15" s="46">
        <v>722065</v>
      </c>
      <c r="DP15" s="46">
        <v>512751</v>
      </c>
      <c r="DQ15" s="46">
        <f t="shared" si="53"/>
        <v>1234816</v>
      </c>
      <c r="DR15" s="46">
        <v>48276</v>
      </c>
      <c r="DS15" s="46">
        <v>33982</v>
      </c>
      <c r="DT15" s="46">
        <f t="shared" si="54"/>
        <v>82258</v>
      </c>
      <c r="DU15" s="46">
        <v>18426</v>
      </c>
      <c r="DV15" s="46">
        <v>15088</v>
      </c>
      <c r="DW15" s="46">
        <f t="shared" si="55"/>
        <v>33514</v>
      </c>
      <c r="DX15" s="46">
        <v>197345</v>
      </c>
      <c r="DY15" s="46">
        <v>112084</v>
      </c>
      <c r="DZ15" s="46">
        <f t="shared" si="56"/>
        <v>309429</v>
      </c>
      <c r="EA15" s="46">
        <v>20642</v>
      </c>
      <c r="EB15" s="46">
        <v>15206</v>
      </c>
      <c r="EC15" s="46">
        <f t="shared" si="57"/>
        <v>35848</v>
      </c>
      <c r="ED15" s="46">
        <v>9996</v>
      </c>
      <c r="EE15" s="46">
        <v>7969</v>
      </c>
      <c r="EF15" s="46">
        <f t="shared" si="58"/>
        <v>17965</v>
      </c>
      <c r="EG15" s="46">
        <f t="shared" si="59"/>
        <v>-143460</v>
      </c>
      <c r="EH15" s="46">
        <f t="shared" si="60"/>
        <v>-137225</v>
      </c>
      <c r="EI15" s="46">
        <f t="shared" si="61"/>
        <v>-30123</v>
      </c>
      <c r="EJ15" s="46">
        <f t="shared" si="62"/>
        <v>-3321</v>
      </c>
      <c r="EK15" s="46">
        <f t="shared" si="63"/>
        <v>-3461</v>
      </c>
      <c r="EL15" s="3"/>
    </row>
    <row r="16" spans="1:142" s="34" customFormat="1" ht="28.5">
      <c r="A16" s="50">
        <v>6</v>
      </c>
      <c r="B16" s="35" t="s">
        <v>58</v>
      </c>
      <c r="C16" s="27" t="s">
        <v>59</v>
      </c>
      <c r="D16" s="63">
        <v>42780</v>
      </c>
      <c r="E16" s="63">
        <v>42795</v>
      </c>
      <c r="F16" s="63">
        <v>42933</v>
      </c>
      <c r="G16" s="63">
        <v>42935</v>
      </c>
      <c r="H16" s="6">
        <v>1</v>
      </c>
      <c r="I16" s="6">
        <v>5</v>
      </c>
      <c r="J16" s="6">
        <v>31</v>
      </c>
      <c r="K16" s="2">
        <f t="shared" si="0"/>
        <v>37</v>
      </c>
      <c r="L16" s="6">
        <v>6</v>
      </c>
      <c r="M16" s="6">
        <v>196</v>
      </c>
      <c r="N16" s="6">
        <v>561</v>
      </c>
      <c r="O16" s="2">
        <f t="shared" si="1"/>
        <v>763</v>
      </c>
      <c r="P16" s="6">
        <v>6</v>
      </c>
      <c r="Q16" s="6">
        <v>196</v>
      </c>
      <c r="R16" s="6">
        <v>517</v>
      </c>
      <c r="S16" s="2">
        <f t="shared" si="2"/>
        <v>719</v>
      </c>
      <c r="T16" s="15">
        <f t="shared" si="3"/>
        <v>94.23</v>
      </c>
      <c r="U16" s="6"/>
      <c r="V16" s="6"/>
      <c r="W16" s="6"/>
      <c r="X16" s="6"/>
      <c r="Y16" s="6"/>
      <c r="Z16" s="6"/>
      <c r="AA16" s="6"/>
      <c r="AB16" s="29">
        <f t="shared" si="4"/>
        <v>37</v>
      </c>
      <c r="AC16" s="30">
        <v>440</v>
      </c>
      <c r="AD16" s="30">
        <v>312</v>
      </c>
      <c r="AE16" s="2">
        <f t="shared" si="5"/>
        <v>752</v>
      </c>
      <c r="AF16" s="36">
        <v>38</v>
      </c>
      <c r="AG16" s="36">
        <v>50</v>
      </c>
      <c r="AH16" s="2">
        <f t="shared" si="6"/>
        <v>88</v>
      </c>
      <c r="AI16" s="31">
        <v>179</v>
      </c>
      <c r="AJ16" s="31">
        <v>106</v>
      </c>
      <c r="AK16" s="2">
        <f t="shared" si="7"/>
        <v>285</v>
      </c>
      <c r="AL16" s="30">
        <v>399</v>
      </c>
      <c r="AM16" s="30">
        <v>297</v>
      </c>
      <c r="AN16" s="2">
        <f t="shared" si="8"/>
        <v>696</v>
      </c>
      <c r="AO16" s="36">
        <v>35</v>
      </c>
      <c r="AP16" s="36">
        <v>46</v>
      </c>
      <c r="AQ16" s="2">
        <f t="shared" si="9"/>
        <v>81</v>
      </c>
      <c r="AR16" s="31">
        <v>174</v>
      </c>
      <c r="AS16" s="31">
        <v>102</v>
      </c>
      <c r="AT16" s="2">
        <f t="shared" si="10"/>
        <v>276</v>
      </c>
      <c r="AU16" s="31">
        <v>10</v>
      </c>
      <c r="AV16" s="31">
        <v>2</v>
      </c>
      <c r="AW16" s="2">
        <f t="shared" si="11"/>
        <v>12</v>
      </c>
      <c r="AX16" s="33">
        <v>1</v>
      </c>
      <c r="AY16" s="33">
        <v>2</v>
      </c>
      <c r="AZ16" s="2">
        <f t="shared" si="12"/>
        <v>3</v>
      </c>
      <c r="BA16" s="31">
        <v>1</v>
      </c>
      <c r="BB16" s="31">
        <v>1</v>
      </c>
      <c r="BC16" s="2">
        <f t="shared" si="13"/>
        <v>2</v>
      </c>
      <c r="BD16" s="28">
        <f t="shared" si="75"/>
        <v>409</v>
      </c>
      <c r="BE16" s="28">
        <f t="shared" si="74"/>
        <v>299</v>
      </c>
      <c r="BF16" s="2">
        <f t="shared" si="15"/>
        <v>708</v>
      </c>
      <c r="BG16" s="28">
        <f t="shared" si="64"/>
        <v>36</v>
      </c>
      <c r="BH16" s="28">
        <f t="shared" si="65"/>
        <v>48</v>
      </c>
      <c r="BI16" s="2">
        <f t="shared" si="17"/>
        <v>84</v>
      </c>
      <c r="BJ16" s="28">
        <f t="shared" si="66"/>
        <v>175</v>
      </c>
      <c r="BK16" s="28">
        <f t="shared" si="67"/>
        <v>103</v>
      </c>
      <c r="BL16" s="2">
        <f t="shared" si="19"/>
        <v>278</v>
      </c>
      <c r="BM16" s="28">
        <f t="shared" si="20"/>
        <v>92.95</v>
      </c>
      <c r="BN16" s="28">
        <f t="shared" si="21"/>
        <v>95.83</v>
      </c>
      <c r="BO16" s="28">
        <f t="shared" si="22"/>
        <v>94.15</v>
      </c>
      <c r="BP16" s="28">
        <f t="shared" si="23"/>
        <v>94.74</v>
      </c>
      <c r="BQ16" s="28">
        <f t="shared" si="24"/>
        <v>96</v>
      </c>
      <c r="BR16" s="28">
        <f t="shared" si="25"/>
        <v>95.45</v>
      </c>
      <c r="BS16" s="28">
        <f t="shared" si="26"/>
        <v>97.77</v>
      </c>
      <c r="BT16" s="28">
        <f t="shared" si="27"/>
        <v>97.17</v>
      </c>
      <c r="BU16" s="28">
        <f t="shared" si="28"/>
        <v>97.54</v>
      </c>
      <c r="BV16" s="30">
        <v>10</v>
      </c>
      <c r="BW16" s="30">
        <v>1</v>
      </c>
      <c r="BX16" s="2">
        <f t="shared" si="29"/>
        <v>11</v>
      </c>
      <c r="BY16" s="31">
        <v>0</v>
      </c>
      <c r="BZ16" s="31">
        <v>1</v>
      </c>
      <c r="CA16" s="2">
        <f t="shared" si="76"/>
        <v>1</v>
      </c>
      <c r="CB16" s="31">
        <v>1</v>
      </c>
      <c r="CC16" s="31">
        <v>0</v>
      </c>
      <c r="CD16" s="2">
        <f t="shared" si="31"/>
        <v>1</v>
      </c>
      <c r="CE16" s="30">
        <v>10</v>
      </c>
      <c r="CF16" s="30">
        <v>1</v>
      </c>
      <c r="CG16" s="2">
        <f t="shared" si="77"/>
        <v>11</v>
      </c>
      <c r="CH16" s="31">
        <v>0</v>
      </c>
      <c r="CI16" s="31">
        <v>1</v>
      </c>
      <c r="CJ16" s="2">
        <f t="shared" si="33"/>
        <v>1</v>
      </c>
      <c r="CK16" s="31">
        <v>1</v>
      </c>
      <c r="CL16" s="31">
        <v>0</v>
      </c>
      <c r="CM16" s="2">
        <f t="shared" si="34"/>
        <v>1</v>
      </c>
      <c r="CN16" s="33">
        <v>0</v>
      </c>
      <c r="CO16" s="31">
        <v>0</v>
      </c>
      <c r="CP16" s="2">
        <f t="shared" si="35"/>
        <v>0</v>
      </c>
      <c r="CQ16" s="31">
        <v>0</v>
      </c>
      <c r="CR16" s="31">
        <v>0</v>
      </c>
      <c r="CS16" s="2">
        <f t="shared" si="36"/>
        <v>0</v>
      </c>
      <c r="CT16" s="31">
        <v>0</v>
      </c>
      <c r="CU16" s="31">
        <v>0</v>
      </c>
      <c r="CV16" s="2">
        <f t="shared" si="37"/>
        <v>0</v>
      </c>
      <c r="CW16" s="28">
        <f t="shared" si="68"/>
        <v>10</v>
      </c>
      <c r="CX16" s="28">
        <f t="shared" si="69"/>
        <v>1</v>
      </c>
      <c r="CY16" s="2">
        <f t="shared" si="39"/>
        <v>11</v>
      </c>
      <c r="CZ16" s="28">
        <f t="shared" si="70"/>
        <v>0</v>
      </c>
      <c r="DA16" s="28">
        <f t="shared" si="71"/>
        <v>1</v>
      </c>
      <c r="DB16" s="2">
        <f t="shared" si="41"/>
        <v>1</v>
      </c>
      <c r="DC16" s="28">
        <f t="shared" si="72"/>
        <v>1</v>
      </c>
      <c r="DD16" s="28">
        <f t="shared" si="73"/>
        <v>0</v>
      </c>
      <c r="DE16" s="2">
        <f t="shared" si="43"/>
        <v>1</v>
      </c>
      <c r="DF16" s="28">
        <f t="shared" si="44"/>
        <v>100</v>
      </c>
      <c r="DG16" s="28">
        <f t="shared" si="45"/>
        <v>100</v>
      </c>
      <c r="DH16" s="28">
        <f t="shared" si="46"/>
        <v>100</v>
      </c>
      <c r="DI16" s="28" t="e">
        <f t="shared" si="47"/>
        <v>#DIV/0!</v>
      </c>
      <c r="DJ16" s="28">
        <f t="shared" si="48"/>
        <v>100</v>
      </c>
      <c r="DK16" s="28">
        <f t="shared" si="49"/>
        <v>100</v>
      </c>
      <c r="DL16" s="28">
        <f t="shared" si="50"/>
        <v>100</v>
      </c>
      <c r="DM16" s="28" t="e">
        <f t="shared" si="51"/>
        <v>#DIV/0!</v>
      </c>
      <c r="DN16" s="28">
        <f t="shared" si="52"/>
        <v>100</v>
      </c>
      <c r="DO16" s="32">
        <v>0</v>
      </c>
      <c r="DP16" s="32">
        <v>0</v>
      </c>
      <c r="DQ16" s="2">
        <f t="shared" si="53"/>
        <v>0</v>
      </c>
      <c r="DR16" s="37">
        <v>0</v>
      </c>
      <c r="DS16" s="37">
        <v>0</v>
      </c>
      <c r="DT16" s="2">
        <f t="shared" si="54"/>
        <v>0</v>
      </c>
      <c r="DU16" s="32">
        <v>0</v>
      </c>
      <c r="DV16" s="32">
        <v>0</v>
      </c>
      <c r="DW16" s="2">
        <f t="shared" si="55"/>
        <v>0</v>
      </c>
      <c r="DX16" s="32">
        <v>10</v>
      </c>
      <c r="DY16" s="32">
        <v>1</v>
      </c>
      <c r="DZ16" s="2">
        <f t="shared" si="56"/>
        <v>11</v>
      </c>
      <c r="EA16" s="38">
        <v>0</v>
      </c>
      <c r="EB16" s="38">
        <v>1</v>
      </c>
      <c r="EC16" s="2">
        <f t="shared" si="57"/>
        <v>1</v>
      </c>
      <c r="ED16" s="32">
        <v>1</v>
      </c>
      <c r="EE16" s="32">
        <v>0</v>
      </c>
      <c r="EF16" s="2">
        <f t="shared" si="58"/>
        <v>1</v>
      </c>
      <c r="EG16" s="4">
        <f t="shared" si="59"/>
        <v>0</v>
      </c>
      <c r="EH16" s="4">
        <f t="shared" si="60"/>
        <v>0</v>
      </c>
      <c r="EI16" s="4">
        <f t="shared" si="61"/>
        <v>-708</v>
      </c>
      <c r="EJ16" s="4">
        <f t="shared" si="62"/>
        <v>-84</v>
      </c>
      <c r="EK16" s="4">
        <f t="shared" si="63"/>
        <v>-278</v>
      </c>
    </row>
    <row r="17" spans="1:142" s="34" customFormat="1" ht="32.25" customHeight="1">
      <c r="A17" s="51">
        <v>35</v>
      </c>
      <c r="B17" s="45" t="s">
        <v>58</v>
      </c>
      <c r="C17" s="46" t="s">
        <v>59</v>
      </c>
      <c r="D17" s="64">
        <v>42780</v>
      </c>
      <c r="E17" s="64">
        <v>42795</v>
      </c>
      <c r="F17" s="64">
        <v>42933</v>
      </c>
      <c r="G17" s="64">
        <v>42935</v>
      </c>
      <c r="H17" s="46">
        <v>1</v>
      </c>
      <c r="I17" s="46">
        <v>5</v>
      </c>
      <c r="J17" s="46">
        <v>31</v>
      </c>
      <c r="K17" s="46">
        <f t="shared" si="0"/>
        <v>37</v>
      </c>
      <c r="L17" s="46">
        <v>6</v>
      </c>
      <c r="M17" s="46">
        <v>196</v>
      </c>
      <c r="N17" s="46">
        <v>561</v>
      </c>
      <c r="O17" s="46">
        <f t="shared" si="1"/>
        <v>763</v>
      </c>
      <c r="P17" s="46">
        <v>6</v>
      </c>
      <c r="Q17" s="46">
        <v>196</v>
      </c>
      <c r="R17" s="46">
        <v>517</v>
      </c>
      <c r="S17" s="46">
        <f t="shared" si="2"/>
        <v>719</v>
      </c>
      <c r="T17" s="46">
        <f t="shared" si="3"/>
        <v>94.23</v>
      </c>
      <c r="U17" s="46">
        <v>0</v>
      </c>
      <c r="V17" s="46">
        <v>0</v>
      </c>
      <c r="W17" s="46">
        <v>0</v>
      </c>
      <c r="X17" s="46">
        <v>1</v>
      </c>
      <c r="Y17" s="46">
        <v>218</v>
      </c>
      <c r="Z17" s="46">
        <v>386</v>
      </c>
      <c r="AA17" s="46">
        <v>114</v>
      </c>
      <c r="AB17" s="47">
        <f t="shared" si="4"/>
        <v>-682</v>
      </c>
      <c r="AC17" s="46">
        <v>440</v>
      </c>
      <c r="AD17" s="46">
        <v>312</v>
      </c>
      <c r="AE17" s="46">
        <f t="shared" si="5"/>
        <v>752</v>
      </c>
      <c r="AF17" s="46">
        <v>38</v>
      </c>
      <c r="AG17" s="46">
        <v>50</v>
      </c>
      <c r="AH17" s="46">
        <f t="shared" si="6"/>
        <v>88</v>
      </c>
      <c r="AI17" s="46">
        <v>179</v>
      </c>
      <c r="AJ17" s="46">
        <v>106</v>
      </c>
      <c r="AK17" s="46">
        <f t="shared" si="7"/>
        <v>285</v>
      </c>
      <c r="AL17" s="46">
        <v>399</v>
      </c>
      <c r="AM17" s="46">
        <v>297</v>
      </c>
      <c r="AN17" s="46">
        <f t="shared" si="8"/>
        <v>696</v>
      </c>
      <c r="AO17" s="46">
        <v>35</v>
      </c>
      <c r="AP17" s="46">
        <v>46</v>
      </c>
      <c r="AQ17" s="46">
        <f t="shared" si="9"/>
        <v>81</v>
      </c>
      <c r="AR17" s="46">
        <v>174</v>
      </c>
      <c r="AS17" s="46">
        <v>102</v>
      </c>
      <c r="AT17" s="46">
        <f t="shared" si="10"/>
        <v>276</v>
      </c>
      <c r="AU17" s="46">
        <v>10</v>
      </c>
      <c r="AV17" s="46">
        <v>2</v>
      </c>
      <c r="AW17" s="46">
        <f t="shared" si="11"/>
        <v>12</v>
      </c>
      <c r="AX17" s="46">
        <v>1</v>
      </c>
      <c r="AY17" s="46">
        <v>2</v>
      </c>
      <c r="AZ17" s="46">
        <f t="shared" si="12"/>
        <v>3</v>
      </c>
      <c r="BA17" s="46">
        <v>1</v>
      </c>
      <c r="BB17" s="46">
        <v>1</v>
      </c>
      <c r="BC17" s="46">
        <f t="shared" si="13"/>
        <v>2</v>
      </c>
      <c r="BD17" s="46">
        <f t="shared" si="75"/>
        <v>409</v>
      </c>
      <c r="BE17" s="46">
        <f t="shared" si="74"/>
        <v>299</v>
      </c>
      <c r="BF17" s="46">
        <f t="shared" si="15"/>
        <v>708</v>
      </c>
      <c r="BG17" s="46">
        <f t="shared" si="64"/>
        <v>36</v>
      </c>
      <c r="BH17" s="46">
        <f t="shared" si="65"/>
        <v>48</v>
      </c>
      <c r="BI17" s="46">
        <f t="shared" si="17"/>
        <v>84</v>
      </c>
      <c r="BJ17" s="46">
        <f t="shared" si="66"/>
        <v>175</v>
      </c>
      <c r="BK17" s="46">
        <f t="shared" si="67"/>
        <v>103</v>
      </c>
      <c r="BL17" s="46">
        <f t="shared" si="19"/>
        <v>278</v>
      </c>
      <c r="BM17" s="46">
        <f t="shared" si="20"/>
        <v>92.95</v>
      </c>
      <c r="BN17" s="46">
        <f t="shared" si="21"/>
        <v>95.83</v>
      </c>
      <c r="BO17" s="46">
        <f t="shared" si="22"/>
        <v>94.15</v>
      </c>
      <c r="BP17" s="46">
        <f t="shared" si="23"/>
        <v>94.74</v>
      </c>
      <c r="BQ17" s="46">
        <f t="shared" si="24"/>
        <v>96</v>
      </c>
      <c r="BR17" s="46">
        <f t="shared" si="25"/>
        <v>95.45</v>
      </c>
      <c r="BS17" s="46">
        <f t="shared" si="26"/>
        <v>97.77</v>
      </c>
      <c r="BT17" s="46">
        <f t="shared" si="27"/>
        <v>97.17</v>
      </c>
      <c r="BU17" s="46">
        <f t="shared" si="28"/>
        <v>97.54</v>
      </c>
      <c r="BV17" s="46">
        <v>10</v>
      </c>
      <c r="BW17" s="46">
        <v>1</v>
      </c>
      <c r="BX17" s="46">
        <f t="shared" si="29"/>
        <v>11</v>
      </c>
      <c r="BY17" s="46">
        <v>0</v>
      </c>
      <c r="BZ17" s="46">
        <v>1</v>
      </c>
      <c r="CA17" s="46">
        <f t="shared" si="76"/>
        <v>1</v>
      </c>
      <c r="CB17" s="46">
        <v>1</v>
      </c>
      <c r="CC17" s="46">
        <v>0</v>
      </c>
      <c r="CD17" s="46">
        <f t="shared" si="31"/>
        <v>1</v>
      </c>
      <c r="CE17" s="46">
        <v>10</v>
      </c>
      <c r="CF17" s="46">
        <v>1</v>
      </c>
      <c r="CG17" s="46">
        <f t="shared" si="77"/>
        <v>11</v>
      </c>
      <c r="CH17" s="46">
        <v>0</v>
      </c>
      <c r="CI17" s="46">
        <v>1</v>
      </c>
      <c r="CJ17" s="46">
        <f t="shared" si="33"/>
        <v>1</v>
      </c>
      <c r="CK17" s="46">
        <v>1</v>
      </c>
      <c r="CL17" s="46">
        <v>0</v>
      </c>
      <c r="CM17" s="46">
        <f t="shared" si="34"/>
        <v>1</v>
      </c>
      <c r="CN17" s="46">
        <v>0</v>
      </c>
      <c r="CO17" s="46">
        <v>0</v>
      </c>
      <c r="CP17" s="46">
        <f t="shared" si="35"/>
        <v>0</v>
      </c>
      <c r="CQ17" s="46">
        <v>0</v>
      </c>
      <c r="CR17" s="46">
        <v>0</v>
      </c>
      <c r="CS17" s="46">
        <f t="shared" si="36"/>
        <v>0</v>
      </c>
      <c r="CT17" s="46">
        <v>0</v>
      </c>
      <c r="CU17" s="46">
        <v>0</v>
      </c>
      <c r="CV17" s="46">
        <f t="shared" si="37"/>
        <v>0</v>
      </c>
      <c r="CW17" s="46">
        <f t="shared" si="68"/>
        <v>10</v>
      </c>
      <c r="CX17" s="46">
        <f t="shared" si="69"/>
        <v>1</v>
      </c>
      <c r="CY17" s="46">
        <f t="shared" si="39"/>
        <v>11</v>
      </c>
      <c r="CZ17" s="46">
        <f t="shared" si="70"/>
        <v>0</v>
      </c>
      <c r="DA17" s="46">
        <f t="shared" si="71"/>
        <v>1</v>
      </c>
      <c r="DB17" s="46">
        <f t="shared" si="41"/>
        <v>1</v>
      </c>
      <c r="DC17" s="46">
        <f t="shared" si="72"/>
        <v>1</v>
      </c>
      <c r="DD17" s="46">
        <f t="shared" si="73"/>
        <v>0</v>
      </c>
      <c r="DE17" s="46">
        <f t="shared" si="43"/>
        <v>1</v>
      </c>
      <c r="DF17" s="46">
        <f t="shared" si="44"/>
        <v>100</v>
      </c>
      <c r="DG17" s="46">
        <f t="shared" si="45"/>
        <v>100</v>
      </c>
      <c r="DH17" s="46">
        <f t="shared" si="46"/>
        <v>100</v>
      </c>
      <c r="DI17" s="46" t="e">
        <f t="shared" si="47"/>
        <v>#DIV/0!</v>
      </c>
      <c r="DJ17" s="46">
        <f t="shared" si="48"/>
        <v>100</v>
      </c>
      <c r="DK17" s="46">
        <f t="shared" si="49"/>
        <v>100</v>
      </c>
      <c r="DL17" s="46">
        <f t="shared" si="50"/>
        <v>100</v>
      </c>
      <c r="DM17" s="46" t="e">
        <f t="shared" si="51"/>
        <v>#DIV/0!</v>
      </c>
      <c r="DN17" s="46">
        <f t="shared" si="52"/>
        <v>100</v>
      </c>
      <c r="DO17" s="46">
        <v>0</v>
      </c>
      <c r="DP17" s="46">
        <v>0</v>
      </c>
      <c r="DQ17" s="46">
        <f t="shared" si="53"/>
        <v>0</v>
      </c>
      <c r="DR17" s="46">
        <v>0</v>
      </c>
      <c r="DS17" s="46">
        <v>0</v>
      </c>
      <c r="DT17" s="46">
        <f t="shared" si="54"/>
        <v>0</v>
      </c>
      <c r="DU17" s="46">
        <v>0</v>
      </c>
      <c r="DV17" s="46">
        <v>0</v>
      </c>
      <c r="DW17" s="46">
        <f t="shared" si="55"/>
        <v>0</v>
      </c>
      <c r="DX17" s="46">
        <v>10</v>
      </c>
      <c r="DY17" s="46">
        <v>1</v>
      </c>
      <c r="DZ17" s="46">
        <f t="shared" si="56"/>
        <v>11</v>
      </c>
      <c r="EA17" s="46">
        <v>0</v>
      </c>
      <c r="EB17" s="46">
        <v>1</v>
      </c>
      <c r="EC17" s="46">
        <f t="shared" si="57"/>
        <v>1</v>
      </c>
      <c r="ED17" s="46">
        <v>1</v>
      </c>
      <c r="EE17" s="46">
        <v>0</v>
      </c>
      <c r="EF17" s="46">
        <f t="shared" si="58"/>
        <v>1</v>
      </c>
      <c r="EG17" s="46">
        <f t="shared" si="59"/>
        <v>0</v>
      </c>
      <c r="EH17" s="46">
        <f t="shared" si="60"/>
        <v>0</v>
      </c>
      <c r="EI17" s="46">
        <f t="shared" si="61"/>
        <v>-708</v>
      </c>
      <c r="EJ17" s="46">
        <f t="shared" si="62"/>
        <v>-84</v>
      </c>
      <c r="EK17" s="46">
        <f t="shared" si="63"/>
        <v>-278</v>
      </c>
      <c r="EL17" s="3"/>
    </row>
    <row r="18" spans="1:142" s="34" customFormat="1" ht="36.75" customHeight="1">
      <c r="A18" s="49">
        <v>5</v>
      </c>
      <c r="B18" s="35" t="s">
        <v>56</v>
      </c>
      <c r="C18" s="27" t="s">
        <v>57</v>
      </c>
      <c r="D18" s="63">
        <v>42776</v>
      </c>
      <c r="E18" s="63">
        <v>42796</v>
      </c>
      <c r="F18" s="63">
        <v>42908</v>
      </c>
      <c r="G18" s="63">
        <v>42921</v>
      </c>
      <c r="H18" s="6">
        <v>4146</v>
      </c>
      <c r="I18" s="6">
        <v>0</v>
      </c>
      <c r="J18" s="6">
        <v>1822</v>
      </c>
      <c r="K18" s="2">
        <f t="shared" si="0"/>
        <v>5968</v>
      </c>
      <c r="L18" s="6">
        <v>305649</v>
      </c>
      <c r="M18" s="6">
        <v>0</v>
      </c>
      <c r="N18" s="6">
        <v>80700</v>
      </c>
      <c r="O18" s="2">
        <f t="shared" si="1"/>
        <v>386349</v>
      </c>
      <c r="P18" s="6">
        <v>180743</v>
      </c>
      <c r="Q18" s="6"/>
      <c r="R18" s="6">
        <v>58955</v>
      </c>
      <c r="S18" s="2">
        <f t="shared" si="2"/>
        <v>239698</v>
      </c>
      <c r="T18" s="15">
        <f t="shared" si="3"/>
        <v>62.04</v>
      </c>
      <c r="U18" s="6">
        <v>133</v>
      </c>
      <c r="V18" s="6">
        <v>364</v>
      </c>
      <c r="W18" s="6">
        <v>735</v>
      </c>
      <c r="X18" s="6">
        <v>954</v>
      </c>
      <c r="Y18" s="6">
        <v>1138</v>
      </c>
      <c r="Z18" s="6">
        <v>1016</v>
      </c>
      <c r="AA18" s="6">
        <v>1582</v>
      </c>
      <c r="AB18" s="29">
        <f t="shared" si="4"/>
        <v>46</v>
      </c>
      <c r="AC18" s="30">
        <v>178996</v>
      </c>
      <c r="AD18" s="30">
        <v>207353</v>
      </c>
      <c r="AE18" s="2">
        <f t="shared" si="5"/>
        <v>386349</v>
      </c>
      <c r="AF18" s="31">
        <v>26952</v>
      </c>
      <c r="AG18" s="31">
        <v>30817</v>
      </c>
      <c r="AH18" s="2">
        <f t="shared" si="6"/>
        <v>57769</v>
      </c>
      <c r="AI18" s="31">
        <v>49726</v>
      </c>
      <c r="AJ18" s="31">
        <v>60802</v>
      </c>
      <c r="AK18" s="2">
        <f t="shared" si="7"/>
        <v>110528</v>
      </c>
      <c r="AL18" s="30">
        <v>107373</v>
      </c>
      <c r="AM18" s="30">
        <v>128962</v>
      </c>
      <c r="AN18" s="2">
        <f t="shared" si="8"/>
        <v>236335</v>
      </c>
      <c r="AO18" s="31">
        <v>15126</v>
      </c>
      <c r="AP18" s="31">
        <v>17842</v>
      </c>
      <c r="AQ18" s="2">
        <f t="shared" si="9"/>
        <v>32968</v>
      </c>
      <c r="AR18" s="31">
        <v>28783</v>
      </c>
      <c r="AS18" s="31">
        <v>35256</v>
      </c>
      <c r="AT18" s="2">
        <f t="shared" si="10"/>
        <v>64039</v>
      </c>
      <c r="AU18" s="32">
        <v>1587</v>
      </c>
      <c r="AV18" s="32">
        <v>1779</v>
      </c>
      <c r="AW18" s="2">
        <f t="shared" si="11"/>
        <v>3366</v>
      </c>
      <c r="AX18" s="31">
        <v>270</v>
      </c>
      <c r="AY18" s="31">
        <v>297</v>
      </c>
      <c r="AZ18" s="2">
        <f t="shared" si="12"/>
        <v>567</v>
      </c>
      <c r="BA18" s="31">
        <v>367</v>
      </c>
      <c r="BB18" s="31">
        <v>442</v>
      </c>
      <c r="BC18" s="2">
        <f t="shared" si="13"/>
        <v>809</v>
      </c>
      <c r="BD18" s="28">
        <f t="shared" si="75"/>
        <v>108960</v>
      </c>
      <c r="BE18" s="28">
        <f t="shared" si="74"/>
        <v>130741</v>
      </c>
      <c r="BF18" s="2">
        <f t="shared" si="15"/>
        <v>239701</v>
      </c>
      <c r="BG18" s="28">
        <f t="shared" si="64"/>
        <v>15396</v>
      </c>
      <c r="BH18" s="28">
        <f t="shared" si="65"/>
        <v>18139</v>
      </c>
      <c r="BI18" s="2">
        <f t="shared" si="17"/>
        <v>33535</v>
      </c>
      <c r="BJ18" s="28">
        <f t="shared" si="66"/>
        <v>29150</v>
      </c>
      <c r="BK18" s="28">
        <f t="shared" si="67"/>
        <v>35698</v>
      </c>
      <c r="BL18" s="2">
        <f t="shared" si="19"/>
        <v>64848</v>
      </c>
      <c r="BM18" s="28">
        <f t="shared" si="20"/>
        <v>60.87</v>
      </c>
      <c r="BN18" s="28">
        <f t="shared" si="21"/>
        <v>63.05</v>
      </c>
      <c r="BO18" s="28">
        <f t="shared" si="22"/>
        <v>62.04</v>
      </c>
      <c r="BP18" s="28">
        <f t="shared" si="23"/>
        <v>57.12</v>
      </c>
      <c r="BQ18" s="28">
        <f t="shared" si="24"/>
        <v>58.86</v>
      </c>
      <c r="BR18" s="28">
        <f t="shared" si="25"/>
        <v>58.05</v>
      </c>
      <c r="BS18" s="28">
        <f t="shared" si="26"/>
        <v>58.62</v>
      </c>
      <c r="BT18" s="28">
        <f t="shared" si="27"/>
        <v>58.71</v>
      </c>
      <c r="BU18" s="28">
        <f t="shared" si="28"/>
        <v>58.67</v>
      </c>
      <c r="BV18" s="30">
        <v>5912</v>
      </c>
      <c r="BW18" s="30">
        <v>4752</v>
      </c>
      <c r="BX18" s="2">
        <f t="shared" si="29"/>
        <v>10664</v>
      </c>
      <c r="BY18" s="31">
        <v>896</v>
      </c>
      <c r="BZ18" s="31">
        <v>693</v>
      </c>
      <c r="CA18" s="2">
        <f t="shared" si="76"/>
        <v>1589</v>
      </c>
      <c r="CB18" s="31">
        <v>1364</v>
      </c>
      <c r="CC18" s="31">
        <v>1315</v>
      </c>
      <c r="CD18" s="2">
        <f t="shared" si="31"/>
        <v>2679</v>
      </c>
      <c r="CE18" s="30">
        <v>2000</v>
      </c>
      <c r="CF18" s="30">
        <v>1945</v>
      </c>
      <c r="CG18" s="2">
        <f t="shared" si="77"/>
        <v>3945</v>
      </c>
      <c r="CH18" s="31">
        <v>295</v>
      </c>
      <c r="CI18" s="31">
        <v>325</v>
      </c>
      <c r="CJ18" s="2">
        <f t="shared" si="33"/>
        <v>620</v>
      </c>
      <c r="CK18" s="31">
        <v>468</v>
      </c>
      <c r="CL18" s="31">
        <v>496</v>
      </c>
      <c r="CM18" s="2">
        <f t="shared" si="34"/>
        <v>964</v>
      </c>
      <c r="CN18" s="31">
        <v>773</v>
      </c>
      <c r="CO18" s="31">
        <v>639</v>
      </c>
      <c r="CP18" s="2">
        <f t="shared" si="35"/>
        <v>1412</v>
      </c>
      <c r="CQ18" s="31">
        <v>121</v>
      </c>
      <c r="CR18" s="31">
        <v>112</v>
      </c>
      <c r="CS18" s="2">
        <f t="shared" si="36"/>
        <v>233</v>
      </c>
      <c r="CT18" s="31">
        <v>169</v>
      </c>
      <c r="CU18" s="31">
        <v>126</v>
      </c>
      <c r="CV18" s="2">
        <f t="shared" si="37"/>
        <v>295</v>
      </c>
      <c r="CW18" s="28">
        <f t="shared" si="68"/>
        <v>2773</v>
      </c>
      <c r="CX18" s="28">
        <f t="shared" si="69"/>
        <v>2584</v>
      </c>
      <c r="CY18" s="2">
        <f t="shared" si="39"/>
        <v>5357</v>
      </c>
      <c r="CZ18" s="28">
        <f t="shared" si="70"/>
        <v>416</v>
      </c>
      <c r="DA18" s="28">
        <f t="shared" si="71"/>
        <v>437</v>
      </c>
      <c r="DB18" s="2">
        <f t="shared" si="41"/>
        <v>853</v>
      </c>
      <c r="DC18" s="28">
        <f t="shared" si="72"/>
        <v>637</v>
      </c>
      <c r="DD18" s="28">
        <f t="shared" si="73"/>
        <v>622</v>
      </c>
      <c r="DE18" s="2">
        <f t="shared" si="43"/>
        <v>1259</v>
      </c>
      <c r="DF18" s="28">
        <f t="shared" si="44"/>
        <v>46.9</v>
      </c>
      <c r="DG18" s="28">
        <f t="shared" si="45"/>
        <v>54.38</v>
      </c>
      <c r="DH18" s="28">
        <f t="shared" si="46"/>
        <v>50.23</v>
      </c>
      <c r="DI18" s="28">
        <f t="shared" si="47"/>
        <v>46.43</v>
      </c>
      <c r="DJ18" s="28">
        <f t="shared" si="48"/>
        <v>63.06</v>
      </c>
      <c r="DK18" s="28">
        <f t="shared" si="49"/>
        <v>53.68</v>
      </c>
      <c r="DL18" s="28">
        <f t="shared" si="50"/>
        <v>46.7</v>
      </c>
      <c r="DM18" s="28">
        <f t="shared" si="51"/>
        <v>47.3</v>
      </c>
      <c r="DN18" s="28">
        <f t="shared" si="52"/>
        <v>47</v>
      </c>
      <c r="DO18" s="32">
        <v>23202</v>
      </c>
      <c r="DP18" s="32">
        <v>25872</v>
      </c>
      <c r="DQ18" s="2">
        <f t="shared" si="53"/>
        <v>49074</v>
      </c>
      <c r="DR18" s="32">
        <v>3074</v>
      </c>
      <c r="DS18" s="32">
        <v>3154</v>
      </c>
      <c r="DT18" s="2">
        <f t="shared" si="54"/>
        <v>6228</v>
      </c>
      <c r="DU18" s="32">
        <v>4162</v>
      </c>
      <c r="DV18" s="32">
        <v>4396</v>
      </c>
      <c r="DW18" s="2">
        <f t="shared" si="55"/>
        <v>8558</v>
      </c>
      <c r="DX18" s="32">
        <v>84171</v>
      </c>
      <c r="DY18" s="32">
        <v>103090</v>
      </c>
      <c r="DZ18" s="2">
        <f t="shared" si="56"/>
        <v>187261</v>
      </c>
      <c r="EA18" s="32">
        <v>12052</v>
      </c>
      <c r="EB18" s="32">
        <v>14688</v>
      </c>
      <c r="EC18" s="2">
        <f t="shared" si="57"/>
        <v>26740</v>
      </c>
      <c r="ED18" s="32">
        <v>24621</v>
      </c>
      <c r="EE18" s="32">
        <v>30860</v>
      </c>
      <c r="EF18" s="2">
        <f t="shared" si="58"/>
        <v>55481</v>
      </c>
      <c r="EG18" s="4">
        <f t="shared" si="59"/>
        <v>-10664</v>
      </c>
      <c r="EH18" s="4">
        <f t="shared" si="60"/>
        <v>-5360</v>
      </c>
      <c r="EI18" s="4">
        <f t="shared" si="61"/>
        <v>-8723</v>
      </c>
      <c r="EJ18" s="4">
        <f t="shared" si="62"/>
        <v>-1420</v>
      </c>
      <c r="EK18" s="4">
        <f t="shared" si="63"/>
        <v>-2068</v>
      </c>
    </row>
    <row r="19" spans="1:142" s="34" customFormat="1" ht="31.5" customHeight="1">
      <c r="A19" s="51">
        <v>22</v>
      </c>
      <c r="B19" s="45" t="s">
        <v>93</v>
      </c>
      <c r="C19" s="48" t="s">
        <v>94</v>
      </c>
      <c r="D19" s="64">
        <v>43013</v>
      </c>
      <c r="E19" s="64">
        <v>43020</v>
      </c>
      <c r="F19" s="65" t="s">
        <v>75</v>
      </c>
      <c r="G19" s="65" t="s">
        <v>75</v>
      </c>
      <c r="H19" s="46">
        <v>0</v>
      </c>
      <c r="I19" s="46">
        <v>0</v>
      </c>
      <c r="J19" s="46">
        <v>0</v>
      </c>
      <c r="K19" s="2">
        <f t="shared" si="0"/>
        <v>0</v>
      </c>
      <c r="L19" s="46">
        <v>0</v>
      </c>
      <c r="M19" s="46">
        <v>0</v>
      </c>
      <c r="N19" s="46">
        <v>0</v>
      </c>
      <c r="O19" s="2">
        <f t="shared" si="1"/>
        <v>0</v>
      </c>
      <c r="P19" s="46">
        <v>0</v>
      </c>
      <c r="Q19" s="46">
        <v>0</v>
      </c>
      <c r="R19" s="46">
        <v>0</v>
      </c>
      <c r="S19" s="2">
        <f t="shared" si="2"/>
        <v>0</v>
      </c>
      <c r="T19" s="15" t="e">
        <f t="shared" si="3"/>
        <v>#DIV/0!</v>
      </c>
      <c r="U19" s="46">
        <v>0</v>
      </c>
      <c r="V19" s="46">
        <v>0</v>
      </c>
      <c r="W19" s="46">
        <v>0</v>
      </c>
      <c r="X19" s="46">
        <v>0</v>
      </c>
      <c r="Y19" s="46">
        <v>0</v>
      </c>
      <c r="Z19" s="46">
        <v>0</v>
      </c>
      <c r="AA19" s="46">
        <v>0</v>
      </c>
      <c r="AB19" s="47">
        <f t="shared" si="4"/>
        <v>0</v>
      </c>
      <c r="AC19" s="46">
        <v>0</v>
      </c>
      <c r="AD19" s="46">
        <v>0</v>
      </c>
      <c r="AE19" s="46">
        <f t="shared" si="5"/>
        <v>0</v>
      </c>
      <c r="AF19" s="46">
        <v>0</v>
      </c>
      <c r="AG19" s="46">
        <v>0</v>
      </c>
      <c r="AH19" s="46">
        <f t="shared" si="6"/>
        <v>0</v>
      </c>
      <c r="AI19" s="46">
        <v>0</v>
      </c>
      <c r="AJ19" s="46">
        <v>0</v>
      </c>
      <c r="AK19" s="2">
        <f t="shared" si="7"/>
        <v>0</v>
      </c>
      <c r="AL19" s="46">
        <v>0</v>
      </c>
      <c r="AM19" s="46">
        <v>0</v>
      </c>
      <c r="AN19" s="46">
        <f t="shared" si="8"/>
        <v>0</v>
      </c>
      <c r="AO19" s="46">
        <v>0</v>
      </c>
      <c r="AP19" s="46">
        <v>0</v>
      </c>
      <c r="AQ19" s="46">
        <f t="shared" si="9"/>
        <v>0</v>
      </c>
      <c r="AR19" s="46">
        <v>0</v>
      </c>
      <c r="AS19" s="46">
        <v>0</v>
      </c>
      <c r="AT19" s="46">
        <f t="shared" si="10"/>
        <v>0</v>
      </c>
      <c r="AU19" s="46">
        <v>0</v>
      </c>
      <c r="AV19" s="46">
        <v>0</v>
      </c>
      <c r="AW19" s="46">
        <f t="shared" si="11"/>
        <v>0</v>
      </c>
      <c r="AX19" s="46">
        <v>0</v>
      </c>
      <c r="AY19" s="46">
        <v>0</v>
      </c>
      <c r="AZ19" s="2">
        <f t="shared" si="12"/>
        <v>0</v>
      </c>
      <c r="BA19" s="46">
        <v>0</v>
      </c>
      <c r="BB19" s="46">
        <v>0</v>
      </c>
      <c r="BC19" s="46">
        <f t="shared" si="13"/>
        <v>0</v>
      </c>
      <c r="BD19" s="46">
        <f t="shared" si="75"/>
        <v>0</v>
      </c>
      <c r="BE19" s="46">
        <f t="shared" si="74"/>
        <v>0</v>
      </c>
      <c r="BF19" s="46">
        <f t="shared" si="15"/>
        <v>0</v>
      </c>
      <c r="BG19" s="46">
        <f t="shared" si="64"/>
        <v>0</v>
      </c>
      <c r="BH19" s="46">
        <f t="shared" si="65"/>
        <v>0</v>
      </c>
      <c r="BI19" s="46">
        <f t="shared" si="17"/>
        <v>0</v>
      </c>
      <c r="BJ19" s="46">
        <f t="shared" si="66"/>
        <v>0</v>
      </c>
      <c r="BK19" s="46">
        <f t="shared" si="67"/>
        <v>0</v>
      </c>
      <c r="BL19" s="46">
        <f t="shared" si="19"/>
        <v>0</v>
      </c>
      <c r="BM19" s="46" t="e">
        <f t="shared" si="20"/>
        <v>#DIV/0!</v>
      </c>
      <c r="BN19" s="46" t="e">
        <f t="shared" si="21"/>
        <v>#DIV/0!</v>
      </c>
      <c r="BO19" s="46" t="e">
        <f t="shared" si="22"/>
        <v>#DIV/0!</v>
      </c>
      <c r="BP19" s="46" t="e">
        <f t="shared" si="23"/>
        <v>#DIV/0!</v>
      </c>
      <c r="BQ19" s="46" t="e">
        <f t="shared" si="24"/>
        <v>#DIV/0!</v>
      </c>
      <c r="BR19" s="46" t="e">
        <f t="shared" si="25"/>
        <v>#DIV/0!</v>
      </c>
      <c r="BS19" s="46" t="e">
        <f t="shared" si="26"/>
        <v>#DIV/0!</v>
      </c>
      <c r="BT19" s="46" t="e">
        <f t="shared" si="27"/>
        <v>#DIV/0!</v>
      </c>
      <c r="BU19" s="46" t="e">
        <f t="shared" si="28"/>
        <v>#DIV/0!</v>
      </c>
      <c r="BV19" s="46">
        <v>111</v>
      </c>
      <c r="BW19" s="46">
        <v>69</v>
      </c>
      <c r="BX19" s="46">
        <f t="shared" si="29"/>
        <v>180</v>
      </c>
      <c r="BY19" s="46">
        <v>0</v>
      </c>
      <c r="BZ19" s="46">
        <v>0</v>
      </c>
      <c r="CA19" s="2">
        <f t="shared" si="76"/>
        <v>0</v>
      </c>
      <c r="CB19" s="46">
        <v>0</v>
      </c>
      <c r="CC19" s="46">
        <v>0</v>
      </c>
      <c r="CD19" s="2">
        <f t="shared" si="31"/>
        <v>0</v>
      </c>
      <c r="CE19" s="46">
        <v>63</v>
      </c>
      <c r="CF19" s="46">
        <v>59</v>
      </c>
      <c r="CG19" s="46">
        <f t="shared" si="77"/>
        <v>122</v>
      </c>
      <c r="CH19" s="46">
        <v>0</v>
      </c>
      <c r="CI19" s="46">
        <v>0</v>
      </c>
      <c r="CJ19" s="2">
        <f t="shared" si="33"/>
        <v>0</v>
      </c>
      <c r="CK19" s="46">
        <v>0</v>
      </c>
      <c r="CL19" s="46">
        <v>0</v>
      </c>
      <c r="CM19" s="2">
        <f t="shared" si="34"/>
        <v>0</v>
      </c>
      <c r="CN19" s="46">
        <v>25</v>
      </c>
      <c r="CO19" s="46">
        <v>5</v>
      </c>
      <c r="CP19" s="2">
        <f t="shared" si="35"/>
        <v>30</v>
      </c>
      <c r="CQ19" s="46">
        <v>0</v>
      </c>
      <c r="CR19" s="46">
        <v>0</v>
      </c>
      <c r="CS19" s="2">
        <f t="shared" si="36"/>
        <v>0</v>
      </c>
      <c r="CT19" s="46">
        <v>0</v>
      </c>
      <c r="CU19" s="46">
        <v>0</v>
      </c>
      <c r="CV19" s="2">
        <f t="shared" si="37"/>
        <v>0</v>
      </c>
      <c r="CW19" s="46">
        <f t="shared" si="68"/>
        <v>88</v>
      </c>
      <c r="CX19" s="46">
        <f t="shared" si="69"/>
        <v>64</v>
      </c>
      <c r="CY19" s="46">
        <f t="shared" si="39"/>
        <v>152</v>
      </c>
      <c r="CZ19" s="28">
        <f t="shared" si="70"/>
        <v>0</v>
      </c>
      <c r="DA19" s="28">
        <f t="shared" si="71"/>
        <v>0</v>
      </c>
      <c r="DB19" s="2">
        <f t="shared" si="41"/>
        <v>0</v>
      </c>
      <c r="DC19" s="28">
        <f t="shared" si="72"/>
        <v>0</v>
      </c>
      <c r="DD19" s="28">
        <f t="shared" si="73"/>
        <v>0</v>
      </c>
      <c r="DE19" s="2">
        <f t="shared" si="43"/>
        <v>0</v>
      </c>
      <c r="DF19" s="46">
        <f t="shared" si="44"/>
        <v>79.28</v>
      </c>
      <c r="DG19" s="46">
        <f t="shared" si="45"/>
        <v>92.75</v>
      </c>
      <c r="DH19" s="46">
        <f t="shared" si="46"/>
        <v>84.44</v>
      </c>
      <c r="DI19" s="28" t="e">
        <f t="shared" si="47"/>
        <v>#DIV/0!</v>
      </c>
      <c r="DJ19" s="28" t="e">
        <f t="shared" si="48"/>
        <v>#DIV/0!</v>
      </c>
      <c r="DK19" s="28" t="e">
        <f t="shared" si="49"/>
        <v>#DIV/0!</v>
      </c>
      <c r="DL19" s="28" t="e">
        <f t="shared" si="50"/>
        <v>#DIV/0!</v>
      </c>
      <c r="DM19" s="28" t="e">
        <f t="shared" si="51"/>
        <v>#DIV/0!</v>
      </c>
      <c r="DN19" s="28" t="e">
        <f t="shared" si="52"/>
        <v>#DIV/0!</v>
      </c>
      <c r="DO19" s="46">
        <v>0</v>
      </c>
      <c r="DP19" s="46">
        <v>3</v>
      </c>
      <c r="DQ19" s="46">
        <f t="shared" si="53"/>
        <v>3</v>
      </c>
      <c r="DR19" s="46">
        <v>0</v>
      </c>
      <c r="DS19" s="46">
        <v>0</v>
      </c>
      <c r="DT19" s="46">
        <f t="shared" si="54"/>
        <v>0</v>
      </c>
      <c r="DU19" s="46">
        <v>0</v>
      </c>
      <c r="DV19" s="46">
        <v>0</v>
      </c>
      <c r="DW19" s="46">
        <f t="shared" si="55"/>
        <v>0</v>
      </c>
      <c r="DX19" s="46">
        <v>80</v>
      </c>
      <c r="DY19" s="46">
        <v>60</v>
      </c>
      <c r="DZ19" s="2">
        <f t="shared" si="56"/>
        <v>140</v>
      </c>
      <c r="EA19" s="46">
        <v>0</v>
      </c>
      <c r="EB19" s="46">
        <v>0</v>
      </c>
      <c r="EC19" s="2">
        <f t="shared" si="57"/>
        <v>0</v>
      </c>
      <c r="ED19" s="46">
        <v>0</v>
      </c>
      <c r="EE19" s="46">
        <v>0</v>
      </c>
      <c r="EF19" s="2">
        <f t="shared" si="58"/>
        <v>0</v>
      </c>
      <c r="EG19" s="46">
        <f t="shared" si="59"/>
        <v>-180</v>
      </c>
      <c r="EH19" s="46">
        <f t="shared" si="60"/>
        <v>-152</v>
      </c>
      <c r="EI19" s="46">
        <f t="shared" si="61"/>
        <v>-9</v>
      </c>
      <c r="EJ19" s="46">
        <f t="shared" si="62"/>
        <v>0</v>
      </c>
      <c r="EK19" s="46">
        <f t="shared" si="63"/>
        <v>0</v>
      </c>
      <c r="EL19" s="3"/>
    </row>
    <row r="20" spans="1:142" ht="33.75" customHeight="1">
      <c r="A20" s="51">
        <v>25</v>
      </c>
      <c r="B20" s="43" t="s">
        <v>99</v>
      </c>
      <c r="C20" s="48" t="s">
        <v>100</v>
      </c>
      <c r="D20" s="64">
        <v>42804</v>
      </c>
      <c r="E20" s="64">
        <v>42846</v>
      </c>
      <c r="F20" s="65" t="s">
        <v>75</v>
      </c>
      <c r="G20" s="65" t="s">
        <v>75</v>
      </c>
      <c r="H20" s="46">
        <v>9</v>
      </c>
      <c r="I20" s="46">
        <v>8</v>
      </c>
      <c r="J20" s="46">
        <v>2089</v>
      </c>
      <c r="K20" s="46">
        <f t="shared" si="0"/>
        <v>2106</v>
      </c>
      <c r="L20" s="46">
        <v>343</v>
      </c>
      <c r="M20" s="46">
        <v>993</v>
      </c>
      <c r="N20" s="46">
        <v>173963</v>
      </c>
      <c r="O20" s="46">
        <f t="shared" si="1"/>
        <v>175299</v>
      </c>
      <c r="P20" s="46">
        <v>336</v>
      </c>
      <c r="Q20" s="46">
        <v>975</v>
      </c>
      <c r="R20" s="46">
        <v>171421</v>
      </c>
      <c r="S20" s="46">
        <f t="shared" si="2"/>
        <v>172732</v>
      </c>
      <c r="T20" s="46">
        <f t="shared" si="3"/>
        <v>98.54</v>
      </c>
      <c r="U20" s="46">
        <v>1598</v>
      </c>
      <c r="V20" s="46">
        <v>403</v>
      </c>
      <c r="W20" s="46">
        <v>67</v>
      </c>
      <c r="X20" s="46">
        <v>25</v>
      </c>
      <c r="Y20" s="46">
        <v>7</v>
      </c>
      <c r="Z20" s="46">
        <v>5</v>
      </c>
      <c r="AA20" s="46">
        <v>1</v>
      </c>
      <c r="AB20" s="47">
        <f t="shared" si="4"/>
        <v>0</v>
      </c>
      <c r="AC20" s="46">
        <v>96566</v>
      </c>
      <c r="AD20" s="46">
        <v>78428</v>
      </c>
      <c r="AE20" s="46">
        <f t="shared" si="5"/>
        <v>174994</v>
      </c>
      <c r="AF20" s="46">
        <v>4666</v>
      </c>
      <c r="AG20" s="46">
        <v>3537</v>
      </c>
      <c r="AH20" s="46">
        <f t="shared" si="6"/>
        <v>8203</v>
      </c>
      <c r="AI20" s="46">
        <v>3058</v>
      </c>
      <c r="AJ20" s="46">
        <v>2729</v>
      </c>
      <c r="AK20" s="46">
        <f t="shared" si="7"/>
        <v>5787</v>
      </c>
      <c r="AL20" s="46">
        <v>94841</v>
      </c>
      <c r="AM20" s="46">
        <v>77703</v>
      </c>
      <c r="AN20" s="46">
        <f t="shared" si="8"/>
        <v>172544</v>
      </c>
      <c r="AO20" s="46">
        <v>4541</v>
      </c>
      <c r="AP20" s="46">
        <v>3473</v>
      </c>
      <c r="AQ20" s="46">
        <f t="shared" si="9"/>
        <v>8014</v>
      </c>
      <c r="AR20" s="46">
        <v>2972</v>
      </c>
      <c r="AS20" s="46">
        <v>2661</v>
      </c>
      <c r="AT20" s="46">
        <f t="shared" si="10"/>
        <v>5633</v>
      </c>
      <c r="AU20" s="46">
        <v>0</v>
      </c>
      <c r="AV20" s="46">
        <v>0</v>
      </c>
      <c r="AW20" s="46">
        <f t="shared" si="11"/>
        <v>0</v>
      </c>
      <c r="AX20" s="46">
        <v>0</v>
      </c>
      <c r="AY20" s="46">
        <v>0</v>
      </c>
      <c r="AZ20" s="46">
        <f t="shared" si="12"/>
        <v>0</v>
      </c>
      <c r="BA20" s="46">
        <v>0</v>
      </c>
      <c r="BB20" s="46">
        <v>0</v>
      </c>
      <c r="BC20" s="46">
        <f t="shared" si="13"/>
        <v>0</v>
      </c>
      <c r="BD20" s="46">
        <f t="shared" si="75"/>
        <v>94841</v>
      </c>
      <c r="BE20" s="46">
        <f t="shared" si="74"/>
        <v>77703</v>
      </c>
      <c r="BF20" s="46">
        <f t="shared" si="15"/>
        <v>172544</v>
      </c>
      <c r="BG20" s="46">
        <f t="shared" si="64"/>
        <v>4541</v>
      </c>
      <c r="BH20" s="46">
        <f t="shared" si="65"/>
        <v>3473</v>
      </c>
      <c r="BI20" s="46">
        <f t="shared" si="17"/>
        <v>8014</v>
      </c>
      <c r="BJ20" s="46">
        <f t="shared" si="66"/>
        <v>2972</v>
      </c>
      <c r="BK20" s="46">
        <f t="shared" si="67"/>
        <v>2661</v>
      </c>
      <c r="BL20" s="46">
        <f t="shared" si="19"/>
        <v>5633</v>
      </c>
      <c r="BM20" s="46">
        <f t="shared" si="20"/>
        <v>98.21</v>
      </c>
      <c r="BN20" s="46">
        <f t="shared" si="21"/>
        <v>99.08</v>
      </c>
      <c r="BO20" s="46">
        <f t="shared" si="22"/>
        <v>98.6</v>
      </c>
      <c r="BP20" s="46">
        <f t="shared" si="23"/>
        <v>97.32</v>
      </c>
      <c r="BQ20" s="46">
        <f t="shared" si="24"/>
        <v>98.19</v>
      </c>
      <c r="BR20" s="46">
        <f t="shared" si="25"/>
        <v>97.7</v>
      </c>
      <c r="BS20" s="46">
        <f t="shared" si="26"/>
        <v>97.19</v>
      </c>
      <c r="BT20" s="46">
        <f t="shared" si="27"/>
        <v>97.51</v>
      </c>
      <c r="BU20" s="46">
        <f t="shared" si="28"/>
        <v>97.34</v>
      </c>
      <c r="BV20" s="46">
        <v>203</v>
      </c>
      <c r="BW20" s="46">
        <v>102</v>
      </c>
      <c r="BX20" s="46">
        <f t="shared" si="29"/>
        <v>305</v>
      </c>
      <c r="BY20" s="46">
        <v>18</v>
      </c>
      <c r="BZ20" s="46">
        <v>7</v>
      </c>
      <c r="CA20" s="46">
        <f t="shared" si="76"/>
        <v>25</v>
      </c>
      <c r="CB20" s="46">
        <v>14</v>
      </c>
      <c r="CC20" s="46">
        <v>9</v>
      </c>
      <c r="CD20" s="46">
        <f t="shared" si="31"/>
        <v>23</v>
      </c>
      <c r="CE20" s="46">
        <v>121</v>
      </c>
      <c r="CF20" s="46">
        <v>67</v>
      </c>
      <c r="CG20" s="46">
        <f t="shared" si="77"/>
        <v>188</v>
      </c>
      <c r="CH20" s="46">
        <v>14</v>
      </c>
      <c r="CI20" s="46">
        <v>6</v>
      </c>
      <c r="CJ20" s="46">
        <f t="shared" si="33"/>
        <v>20</v>
      </c>
      <c r="CK20" s="46">
        <v>6</v>
      </c>
      <c r="CL20" s="46">
        <v>7</v>
      </c>
      <c r="CM20" s="46">
        <f t="shared" si="34"/>
        <v>13</v>
      </c>
      <c r="CN20" s="46">
        <v>0</v>
      </c>
      <c r="CO20" s="46">
        <v>0</v>
      </c>
      <c r="CP20" s="46">
        <f t="shared" si="35"/>
        <v>0</v>
      </c>
      <c r="CQ20" s="46">
        <v>0</v>
      </c>
      <c r="CR20" s="46">
        <v>0</v>
      </c>
      <c r="CS20" s="46">
        <f t="shared" si="36"/>
        <v>0</v>
      </c>
      <c r="CT20" s="46">
        <v>0</v>
      </c>
      <c r="CU20" s="46">
        <v>0</v>
      </c>
      <c r="CV20" s="2">
        <f t="shared" si="37"/>
        <v>0</v>
      </c>
      <c r="CW20" s="46">
        <f t="shared" si="68"/>
        <v>121</v>
      </c>
      <c r="CX20" s="46">
        <f t="shared" si="69"/>
        <v>67</v>
      </c>
      <c r="CY20" s="46">
        <f t="shared" si="39"/>
        <v>188</v>
      </c>
      <c r="CZ20" s="28">
        <f t="shared" si="70"/>
        <v>14</v>
      </c>
      <c r="DA20" s="28">
        <f t="shared" si="71"/>
        <v>6</v>
      </c>
      <c r="DB20" s="2">
        <f t="shared" si="41"/>
        <v>20</v>
      </c>
      <c r="DC20" s="28">
        <f t="shared" si="72"/>
        <v>6</v>
      </c>
      <c r="DD20" s="28">
        <f t="shared" si="73"/>
        <v>7</v>
      </c>
      <c r="DE20" s="2">
        <f t="shared" si="43"/>
        <v>13</v>
      </c>
      <c r="DF20" s="46">
        <f t="shared" si="44"/>
        <v>59.61</v>
      </c>
      <c r="DG20" s="46">
        <f t="shared" si="45"/>
        <v>65.69</v>
      </c>
      <c r="DH20" s="46">
        <f t="shared" si="46"/>
        <v>61.64</v>
      </c>
      <c r="DI20" s="46">
        <f t="shared" si="47"/>
        <v>77.78</v>
      </c>
      <c r="DJ20" s="46">
        <f t="shared" si="48"/>
        <v>85.71</v>
      </c>
      <c r="DK20" s="46">
        <f t="shared" si="49"/>
        <v>80</v>
      </c>
      <c r="DL20" s="28">
        <f t="shared" si="50"/>
        <v>42.86</v>
      </c>
      <c r="DM20" s="28">
        <f t="shared" si="51"/>
        <v>77.78</v>
      </c>
      <c r="DN20" s="28">
        <f t="shared" si="52"/>
        <v>56.52</v>
      </c>
      <c r="DO20" s="46">
        <v>83269</v>
      </c>
      <c r="DP20" s="46">
        <v>71783</v>
      </c>
      <c r="DQ20" s="46">
        <f t="shared" si="53"/>
        <v>155052</v>
      </c>
      <c r="DR20" s="46">
        <v>3732</v>
      </c>
      <c r="DS20" s="46">
        <v>2965</v>
      </c>
      <c r="DT20" s="46">
        <f t="shared" si="54"/>
        <v>6697</v>
      </c>
      <c r="DU20" s="46">
        <v>2150</v>
      </c>
      <c r="DV20" s="46">
        <v>2173</v>
      </c>
      <c r="DW20" s="46">
        <f t="shared" si="55"/>
        <v>4323</v>
      </c>
      <c r="DX20" s="46">
        <v>11693</v>
      </c>
      <c r="DY20" s="46">
        <v>5987</v>
      </c>
      <c r="DZ20" s="46">
        <f t="shared" si="56"/>
        <v>17680</v>
      </c>
      <c r="EA20" s="46">
        <v>823</v>
      </c>
      <c r="EB20" s="46">
        <v>514</v>
      </c>
      <c r="EC20" s="46">
        <f t="shared" si="57"/>
        <v>1337</v>
      </c>
      <c r="ED20" s="46">
        <v>828</v>
      </c>
      <c r="EE20" s="46">
        <v>495</v>
      </c>
      <c r="EF20" s="46">
        <f t="shared" si="58"/>
        <v>1323</v>
      </c>
      <c r="EG20" s="46">
        <f t="shared" si="59"/>
        <v>0</v>
      </c>
      <c r="EH20" s="46">
        <f t="shared" si="60"/>
        <v>0</v>
      </c>
      <c r="EI20" s="46">
        <f t="shared" si="61"/>
        <v>0</v>
      </c>
      <c r="EJ20" s="46">
        <f t="shared" si="62"/>
        <v>0</v>
      </c>
      <c r="EK20" s="46">
        <f t="shared" si="63"/>
        <v>0</v>
      </c>
    </row>
    <row r="21" spans="1:142" ht="29.25" customHeight="1">
      <c r="A21" s="52">
        <v>21</v>
      </c>
      <c r="B21" s="45" t="s">
        <v>91</v>
      </c>
      <c r="C21" s="48" t="s">
        <v>92</v>
      </c>
      <c r="D21" s="64">
        <v>42808</v>
      </c>
      <c r="E21" s="64">
        <v>42824</v>
      </c>
      <c r="F21" s="64">
        <v>42891</v>
      </c>
      <c r="G21" s="64">
        <v>42905</v>
      </c>
      <c r="H21" s="46">
        <v>5560</v>
      </c>
      <c r="I21" s="46">
        <v>230</v>
      </c>
      <c r="J21" s="46">
        <v>5420</v>
      </c>
      <c r="K21" s="2">
        <f t="shared" si="0"/>
        <v>11210</v>
      </c>
      <c r="L21" s="46">
        <v>256305</v>
      </c>
      <c r="M21" s="46">
        <v>11357</v>
      </c>
      <c r="N21" s="46">
        <v>240276</v>
      </c>
      <c r="O21" s="2">
        <f t="shared" si="1"/>
        <v>507938</v>
      </c>
      <c r="P21" s="46">
        <v>207122</v>
      </c>
      <c r="Q21" s="46">
        <v>9029</v>
      </c>
      <c r="R21" s="46">
        <v>211263</v>
      </c>
      <c r="S21" s="2">
        <f t="shared" si="2"/>
        <v>427414</v>
      </c>
      <c r="T21" s="15">
        <f t="shared" si="3"/>
        <v>84.15</v>
      </c>
      <c r="U21" s="46">
        <v>2005</v>
      </c>
      <c r="V21" s="46">
        <v>5369</v>
      </c>
      <c r="W21" s="46">
        <v>2282</v>
      </c>
      <c r="X21" s="46">
        <v>1521</v>
      </c>
      <c r="Y21" s="46">
        <v>936</v>
      </c>
      <c r="Z21" s="46">
        <v>709</v>
      </c>
      <c r="AA21" s="46">
        <v>724</v>
      </c>
      <c r="AB21" s="47">
        <f t="shared" si="4"/>
        <v>-2336</v>
      </c>
      <c r="AC21" s="46">
        <v>257095</v>
      </c>
      <c r="AD21" s="46">
        <v>250843</v>
      </c>
      <c r="AE21" s="46">
        <f t="shared" si="5"/>
        <v>507938</v>
      </c>
      <c r="AF21" s="46">
        <v>44539</v>
      </c>
      <c r="AG21" s="46">
        <v>45083</v>
      </c>
      <c r="AH21" s="46">
        <f t="shared" si="6"/>
        <v>89622</v>
      </c>
      <c r="AI21" s="46">
        <v>25213</v>
      </c>
      <c r="AJ21" s="46">
        <v>24041</v>
      </c>
      <c r="AK21" s="2">
        <f t="shared" si="7"/>
        <v>49254</v>
      </c>
      <c r="AL21" s="46">
        <v>213264</v>
      </c>
      <c r="AM21" s="46">
        <v>214150</v>
      </c>
      <c r="AN21" s="46">
        <f t="shared" si="8"/>
        <v>427414</v>
      </c>
      <c r="AO21" s="46">
        <v>35489</v>
      </c>
      <c r="AP21" s="46">
        <v>37046</v>
      </c>
      <c r="AQ21" s="46">
        <f t="shared" si="9"/>
        <v>72535</v>
      </c>
      <c r="AR21" s="46">
        <v>20652</v>
      </c>
      <c r="AS21" s="46">
        <v>19558</v>
      </c>
      <c r="AT21" s="46">
        <f t="shared" si="10"/>
        <v>40210</v>
      </c>
      <c r="AU21" s="46">
        <v>29122</v>
      </c>
      <c r="AV21" s="46">
        <v>24333</v>
      </c>
      <c r="AW21" s="46">
        <f t="shared" si="11"/>
        <v>53455</v>
      </c>
      <c r="AX21" s="46">
        <v>5852</v>
      </c>
      <c r="AY21" s="46">
        <v>5331</v>
      </c>
      <c r="AZ21" s="2">
        <f t="shared" si="12"/>
        <v>11183</v>
      </c>
      <c r="BA21" s="46">
        <v>2692</v>
      </c>
      <c r="BB21" s="46">
        <v>2629</v>
      </c>
      <c r="BC21" s="46">
        <f t="shared" si="13"/>
        <v>5321</v>
      </c>
      <c r="BD21" s="46">
        <f t="shared" si="75"/>
        <v>242386</v>
      </c>
      <c r="BE21" s="46">
        <f t="shared" si="74"/>
        <v>238483</v>
      </c>
      <c r="BF21" s="46">
        <f t="shared" si="15"/>
        <v>480869</v>
      </c>
      <c r="BG21" s="46">
        <f t="shared" si="64"/>
        <v>41341</v>
      </c>
      <c r="BH21" s="46">
        <f t="shared" si="65"/>
        <v>42377</v>
      </c>
      <c r="BI21" s="46">
        <f t="shared" si="17"/>
        <v>83718</v>
      </c>
      <c r="BJ21" s="46">
        <f t="shared" si="66"/>
        <v>23344</v>
      </c>
      <c r="BK21" s="46">
        <f t="shared" si="67"/>
        <v>22187</v>
      </c>
      <c r="BL21" s="46">
        <f t="shared" si="19"/>
        <v>45531</v>
      </c>
      <c r="BM21" s="46">
        <f t="shared" si="20"/>
        <v>94.28</v>
      </c>
      <c r="BN21" s="46">
        <f t="shared" si="21"/>
        <v>95.07</v>
      </c>
      <c r="BO21" s="46">
        <f t="shared" si="22"/>
        <v>94.67</v>
      </c>
      <c r="BP21" s="46">
        <f t="shared" si="23"/>
        <v>92.82</v>
      </c>
      <c r="BQ21" s="46">
        <f t="shared" si="24"/>
        <v>94</v>
      </c>
      <c r="BR21" s="46">
        <f t="shared" si="25"/>
        <v>93.41</v>
      </c>
      <c r="BS21" s="46">
        <f t="shared" si="26"/>
        <v>92.59</v>
      </c>
      <c r="BT21" s="46">
        <f t="shared" si="27"/>
        <v>92.29</v>
      </c>
      <c r="BU21" s="46">
        <f t="shared" si="28"/>
        <v>92.44</v>
      </c>
      <c r="BV21" s="46">
        <v>55114</v>
      </c>
      <c r="BW21" s="46">
        <v>43428</v>
      </c>
      <c r="BX21" s="46">
        <f t="shared" si="29"/>
        <v>98542</v>
      </c>
      <c r="BY21" s="46">
        <v>11243</v>
      </c>
      <c r="BZ21" s="46">
        <v>9427</v>
      </c>
      <c r="CA21" s="2">
        <f t="shared" si="76"/>
        <v>20670</v>
      </c>
      <c r="CB21" s="46">
        <v>5501</v>
      </c>
      <c r="CC21" s="46">
        <v>5197</v>
      </c>
      <c r="CD21" s="2">
        <f t="shared" si="31"/>
        <v>10698</v>
      </c>
      <c r="CE21" s="46">
        <v>29122</v>
      </c>
      <c r="CF21" s="46">
        <v>24333</v>
      </c>
      <c r="CG21" s="46">
        <f t="shared" si="77"/>
        <v>53455</v>
      </c>
      <c r="CH21" s="46">
        <v>5852</v>
      </c>
      <c r="CI21" s="46">
        <v>5331</v>
      </c>
      <c r="CJ21" s="2">
        <f t="shared" si="33"/>
        <v>11183</v>
      </c>
      <c r="CK21" s="46">
        <v>2692</v>
      </c>
      <c r="CL21" s="46">
        <v>2629</v>
      </c>
      <c r="CM21" s="2">
        <f t="shared" si="34"/>
        <v>5321</v>
      </c>
      <c r="CN21" s="46">
        <v>0</v>
      </c>
      <c r="CO21" s="46">
        <v>0</v>
      </c>
      <c r="CP21" s="2">
        <f t="shared" si="35"/>
        <v>0</v>
      </c>
      <c r="CQ21" s="46">
        <v>0</v>
      </c>
      <c r="CR21" s="46">
        <v>0</v>
      </c>
      <c r="CS21" s="2">
        <f t="shared" si="36"/>
        <v>0</v>
      </c>
      <c r="CT21" s="46">
        <v>0</v>
      </c>
      <c r="CU21" s="46">
        <v>0</v>
      </c>
      <c r="CV21" s="2">
        <f t="shared" si="37"/>
        <v>0</v>
      </c>
      <c r="CW21" s="46">
        <f t="shared" si="68"/>
        <v>29122</v>
      </c>
      <c r="CX21" s="46">
        <f t="shared" si="69"/>
        <v>24333</v>
      </c>
      <c r="CY21" s="46">
        <f t="shared" si="39"/>
        <v>53455</v>
      </c>
      <c r="CZ21" s="28">
        <f t="shared" si="70"/>
        <v>5852</v>
      </c>
      <c r="DA21" s="28">
        <f t="shared" si="71"/>
        <v>5331</v>
      </c>
      <c r="DB21" s="2">
        <f t="shared" si="41"/>
        <v>11183</v>
      </c>
      <c r="DC21" s="28">
        <f t="shared" si="72"/>
        <v>2692</v>
      </c>
      <c r="DD21" s="28">
        <f t="shared" si="73"/>
        <v>2629</v>
      </c>
      <c r="DE21" s="2">
        <f t="shared" si="43"/>
        <v>5321</v>
      </c>
      <c r="DF21" s="28">
        <f t="shared" si="44"/>
        <v>52.84</v>
      </c>
      <c r="DG21" s="28">
        <f t="shared" si="45"/>
        <v>56.03</v>
      </c>
      <c r="DH21" s="28">
        <f t="shared" si="46"/>
        <v>54.25</v>
      </c>
      <c r="DI21" s="28">
        <f t="shared" si="47"/>
        <v>52.05</v>
      </c>
      <c r="DJ21" s="28">
        <f t="shared" si="48"/>
        <v>56.55</v>
      </c>
      <c r="DK21" s="28">
        <f t="shared" si="49"/>
        <v>54.1</v>
      </c>
      <c r="DL21" s="28">
        <f t="shared" si="50"/>
        <v>48.94</v>
      </c>
      <c r="DM21" s="28">
        <f t="shared" si="51"/>
        <v>50.59</v>
      </c>
      <c r="DN21" s="28">
        <f t="shared" si="52"/>
        <v>49.74</v>
      </c>
      <c r="DO21" s="46">
        <v>0</v>
      </c>
      <c r="DP21" s="46">
        <v>0</v>
      </c>
      <c r="DQ21" s="46">
        <f t="shared" si="53"/>
        <v>0</v>
      </c>
      <c r="DR21" s="46">
        <v>0</v>
      </c>
      <c r="DS21" s="46">
        <v>0</v>
      </c>
      <c r="DT21" s="46">
        <f t="shared" si="54"/>
        <v>0</v>
      </c>
      <c r="DU21" s="46">
        <v>0</v>
      </c>
      <c r="DV21" s="46">
        <v>0</v>
      </c>
      <c r="DW21" s="46">
        <f t="shared" si="55"/>
        <v>0</v>
      </c>
      <c r="DX21" s="46">
        <v>0</v>
      </c>
      <c r="DY21" s="46">
        <v>0</v>
      </c>
      <c r="DZ21" s="2">
        <f t="shared" si="56"/>
        <v>0</v>
      </c>
      <c r="EA21" s="46">
        <v>0</v>
      </c>
      <c r="EB21" s="46">
        <v>0</v>
      </c>
      <c r="EC21" s="2">
        <f t="shared" si="57"/>
        <v>0</v>
      </c>
      <c r="ED21" s="46">
        <v>0</v>
      </c>
      <c r="EE21" s="46">
        <v>0</v>
      </c>
      <c r="EF21" s="2">
        <f t="shared" si="58"/>
        <v>0</v>
      </c>
      <c r="EG21" s="46">
        <f t="shared" si="59"/>
        <v>-98542</v>
      </c>
      <c r="EH21" s="46">
        <f t="shared" si="60"/>
        <v>-106910</v>
      </c>
      <c r="EI21" s="46">
        <f t="shared" si="61"/>
        <v>-534324</v>
      </c>
      <c r="EJ21" s="46">
        <f t="shared" si="62"/>
        <v>-94901</v>
      </c>
      <c r="EK21" s="46">
        <f t="shared" si="63"/>
        <v>-50852</v>
      </c>
    </row>
    <row r="22" spans="1:142" ht="33" customHeight="1">
      <c r="A22" s="79">
        <v>7</v>
      </c>
      <c r="B22" s="35" t="s">
        <v>60</v>
      </c>
      <c r="C22" s="27" t="s">
        <v>61</v>
      </c>
      <c r="D22" s="63">
        <v>42826</v>
      </c>
      <c r="E22" s="63">
        <v>42846</v>
      </c>
      <c r="F22" s="63">
        <v>42905</v>
      </c>
      <c r="G22" s="63">
        <v>42913</v>
      </c>
      <c r="H22" s="6">
        <v>77</v>
      </c>
      <c r="I22" s="6">
        <v>299</v>
      </c>
      <c r="J22" s="6">
        <v>10</v>
      </c>
      <c r="K22" s="2">
        <f t="shared" si="0"/>
        <v>386</v>
      </c>
      <c r="L22" s="6">
        <v>1918</v>
      </c>
      <c r="M22" s="6">
        <v>16687</v>
      </c>
      <c r="N22" s="6">
        <v>157</v>
      </c>
      <c r="O22" s="2">
        <f t="shared" si="1"/>
        <v>18762</v>
      </c>
      <c r="P22" s="6">
        <v>1730</v>
      </c>
      <c r="Q22" s="6">
        <v>15876</v>
      </c>
      <c r="R22" s="6">
        <v>157</v>
      </c>
      <c r="S22" s="2">
        <f t="shared" si="2"/>
        <v>17763</v>
      </c>
      <c r="T22" s="15">
        <f t="shared" si="3"/>
        <v>94.68</v>
      </c>
      <c r="U22" s="6">
        <v>99</v>
      </c>
      <c r="V22" s="6">
        <v>151</v>
      </c>
      <c r="W22" s="6">
        <v>71</v>
      </c>
      <c r="X22" s="6">
        <v>30</v>
      </c>
      <c r="Y22" s="6">
        <v>17</v>
      </c>
      <c r="Z22" s="6">
        <v>9</v>
      </c>
      <c r="AA22" s="6">
        <v>9</v>
      </c>
      <c r="AB22" s="29">
        <f t="shared" si="4"/>
        <v>0</v>
      </c>
      <c r="AC22" s="30">
        <v>9163</v>
      </c>
      <c r="AD22" s="30">
        <v>9599</v>
      </c>
      <c r="AE22" s="2">
        <f t="shared" si="5"/>
        <v>18762</v>
      </c>
      <c r="AF22" s="31">
        <v>108</v>
      </c>
      <c r="AG22" s="31">
        <v>148</v>
      </c>
      <c r="AH22" s="2">
        <f t="shared" si="6"/>
        <v>256</v>
      </c>
      <c r="AI22" s="31">
        <v>1028</v>
      </c>
      <c r="AJ22" s="31">
        <v>1118</v>
      </c>
      <c r="AK22" s="2">
        <f t="shared" si="7"/>
        <v>2146</v>
      </c>
      <c r="AL22" s="30">
        <v>8381</v>
      </c>
      <c r="AM22" s="30">
        <v>8844</v>
      </c>
      <c r="AN22" s="2">
        <f t="shared" si="8"/>
        <v>17225</v>
      </c>
      <c r="AO22" s="31">
        <v>96</v>
      </c>
      <c r="AP22" s="31">
        <v>128</v>
      </c>
      <c r="AQ22" s="2">
        <f t="shared" si="9"/>
        <v>224</v>
      </c>
      <c r="AR22" s="31">
        <v>937</v>
      </c>
      <c r="AS22" s="31">
        <v>1028</v>
      </c>
      <c r="AT22" s="2">
        <f t="shared" si="10"/>
        <v>1965</v>
      </c>
      <c r="AU22" s="31">
        <v>265</v>
      </c>
      <c r="AV22" s="31">
        <v>273</v>
      </c>
      <c r="AW22" s="2">
        <f t="shared" si="11"/>
        <v>538</v>
      </c>
      <c r="AX22" s="31">
        <v>3</v>
      </c>
      <c r="AY22" s="31">
        <v>8</v>
      </c>
      <c r="AZ22" s="2">
        <f t="shared" si="12"/>
        <v>11</v>
      </c>
      <c r="BA22" s="31">
        <v>29</v>
      </c>
      <c r="BB22" s="31">
        <v>39</v>
      </c>
      <c r="BC22" s="2">
        <f t="shared" si="13"/>
        <v>68</v>
      </c>
      <c r="BD22" s="28">
        <f t="shared" si="75"/>
        <v>8646</v>
      </c>
      <c r="BE22" s="28">
        <f t="shared" si="74"/>
        <v>9117</v>
      </c>
      <c r="BF22" s="2">
        <f t="shared" si="15"/>
        <v>17763</v>
      </c>
      <c r="BG22" s="28">
        <f t="shared" si="64"/>
        <v>99</v>
      </c>
      <c r="BH22" s="28">
        <f t="shared" si="65"/>
        <v>136</v>
      </c>
      <c r="BI22" s="2">
        <f t="shared" si="17"/>
        <v>235</v>
      </c>
      <c r="BJ22" s="28">
        <f t="shared" si="66"/>
        <v>966</v>
      </c>
      <c r="BK22" s="28">
        <f t="shared" si="67"/>
        <v>1067</v>
      </c>
      <c r="BL22" s="2">
        <f t="shared" si="19"/>
        <v>2033</v>
      </c>
      <c r="BM22" s="28">
        <f t="shared" si="20"/>
        <v>94.36</v>
      </c>
      <c r="BN22" s="28">
        <f t="shared" si="21"/>
        <v>94.98</v>
      </c>
      <c r="BO22" s="28">
        <f t="shared" si="22"/>
        <v>94.68</v>
      </c>
      <c r="BP22" s="28">
        <f t="shared" si="23"/>
        <v>91.67</v>
      </c>
      <c r="BQ22" s="28">
        <f t="shared" si="24"/>
        <v>91.89</v>
      </c>
      <c r="BR22" s="28">
        <f t="shared" si="25"/>
        <v>91.8</v>
      </c>
      <c r="BS22" s="28">
        <f t="shared" si="26"/>
        <v>93.97</v>
      </c>
      <c r="BT22" s="28">
        <f t="shared" si="27"/>
        <v>95.44</v>
      </c>
      <c r="BU22" s="28">
        <f t="shared" si="28"/>
        <v>94.73</v>
      </c>
      <c r="BV22" s="30">
        <v>363</v>
      </c>
      <c r="BW22" s="30">
        <v>230</v>
      </c>
      <c r="BX22" s="2">
        <f t="shared" si="29"/>
        <v>593</v>
      </c>
      <c r="BY22" s="31">
        <v>13</v>
      </c>
      <c r="BZ22" s="31">
        <v>7</v>
      </c>
      <c r="CA22" s="2">
        <f t="shared" si="76"/>
        <v>20</v>
      </c>
      <c r="CB22" s="31">
        <v>42</v>
      </c>
      <c r="CC22" s="31">
        <v>30</v>
      </c>
      <c r="CD22" s="2">
        <f t="shared" si="31"/>
        <v>72</v>
      </c>
      <c r="CE22" s="30">
        <v>145</v>
      </c>
      <c r="CF22" s="30">
        <v>98</v>
      </c>
      <c r="CG22" s="2">
        <f t="shared" si="77"/>
        <v>243</v>
      </c>
      <c r="CH22" s="31">
        <v>7</v>
      </c>
      <c r="CI22" s="31">
        <v>3</v>
      </c>
      <c r="CJ22" s="2">
        <f t="shared" si="33"/>
        <v>10</v>
      </c>
      <c r="CK22" s="31">
        <v>19</v>
      </c>
      <c r="CL22" s="31">
        <v>13</v>
      </c>
      <c r="CM22" s="2">
        <f t="shared" si="34"/>
        <v>32</v>
      </c>
      <c r="CN22" s="31">
        <v>35</v>
      </c>
      <c r="CO22" s="33">
        <v>22</v>
      </c>
      <c r="CP22" s="2">
        <f t="shared" si="35"/>
        <v>57</v>
      </c>
      <c r="CQ22" s="31">
        <v>2</v>
      </c>
      <c r="CR22" s="31">
        <v>0</v>
      </c>
      <c r="CS22" s="2">
        <f t="shared" si="36"/>
        <v>2</v>
      </c>
      <c r="CT22" s="33">
        <v>6</v>
      </c>
      <c r="CU22" s="33">
        <v>3</v>
      </c>
      <c r="CV22" s="2">
        <f t="shared" si="37"/>
        <v>9</v>
      </c>
      <c r="CW22" s="28">
        <f t="shared" si="68"/>
        <v>180</v>
      </c>
      <c r="CX22" s="28">
        <f t="shared" si="69"/>
        <v>120</v>
      </c>
      <c r="CY22" s="2">
        <f t="shared" si="39"/>
        <v>300</v>
      </c>
      <c r="CZ22" s="28">
        <f t="shared" si="70"/>
        <v>9</v>
      </c>
      <c r="DA22" s="28">
        <f t="shared" si="71"/>
        <v>3</v>
      </c>
      <c r="DB22" s="2">
        <f t="shared" si="41"/>
        <v>12</v>
      </c>
      <c r="DC22" s="28">
        <f t="shared" si="72"/>
        <v>25</v>
      </c>
      <c r="DD22" s="28">
        <f t="shared" si="73"/>
        <v>16</v>
      </c>
      <c r="DE22" s="2">
        <f t="shared" si="43"/>
        <v>41</v>
      </c>
      <c r="DF22" s="28">
        <f t="shared" si="44"/>
        <v>49.59</v>
      </c>
      <c r="DG22" s="28">
        <f t="shared" si="45"/>
        <v>52.17</v>
      </c>
      <c r="DH22" s="28">
        <f t="shared" si="46"/>
        <v>50.59</v>
      </c>
      <c r="DI22" s="28">
        <f t="shared" si="47"/>
        <v>69.23</v>
      </c>
      <c r="DJ22" s="28">
        <f t="shared" si="48"/>
        <v>42.86</v>
      </c>
      <c r="DK22" s="28">
        <f t="shared" si="49"/>
        <v>60</v>
      </c>
      <c r="DL22" s="28">
        <f t="shared" si="50"/>
        <v>59.52</v>
      </c>
      <c r="DM22" s="28">
        <f t="shared" si="51"/>
        <v>53.33</v>
      </c>
      <c r="DN22" s="28">
        <f t="shared" si="52"/>
        <v>56.94</v>
      </c>
      <c r="DO22" s="32">
        <v>3978</v>
      </c>
      <c r="DP22" s="32">
        <v>5501</v>
      </c>
      <c r="DQ22" s="2">
        <f t="shared" si="53"/>
        <v>9479</v>
      </c>
      <c r="DR22" s="32">
        <v>33</v>
      </c>
      <c r="DS22" s="32">
        <v>59</v>
      </c>
      <c r="DT22" s="2">
        <f t="shared" si="54"/>
        <v>92</v>
      </c>
      <c r="DU22" s="32">
        <v>357</v>
      </c>
      <c r="DV22" s="32">
        <v>524</v>
      </c>
      <c r="DW22" s="2">
        <f t="shared" si="55"/>
        <v>881</v>
      </c>
      <c r="DX22" s="32">
        <v>4849</v>
      </c>
      <c r="DY22" s="32">
        <v>3736</v>
      </c>
      <c r="DZ22" s="2">
        <f t="shared" si="56"/>
        <v>8585</v>
      </c>
      <c r="EA22" s="32">
        <v>75</v>
      </c>
      <c r="EB22" s="32">
        <v>80</v>
      </c>
      <c r="EC22" s="2">
        <f t="shared" si="57"/>
        <v>155</v>
      </c>
      <c r="ED22" s="32">
        <v>634</v>
      </c>
      <c r="EE22" s="32">
        <v>559</v>
      </c>
      <c r="EF22" s="2">
        <f t="shared" si="58"/>
        <v>1193</v>
      </c>
      <c r="EG22" s="4">
        <f t="shared" si="59"/>
        <v>-593</v>
      </c>
      <c r="EH22" s="4">
        <f t="shared" si="60"/>
        <v>-300</v>
      </c>
      <c r="EI22" s="4">
        <f t="shared" si="61"/>
        <v>1</v>
      </c>
      <c r="EJ22" s="4">
        <f t="shared" si="62"/>
        <v>0</v>
      </c>
      <c r="EK22" s="4">
        <f t="shared" si="63"/>
        <v>0</v>
      </c>
      <c r="EL22" s="34"/>
    </row>
    <row r="23" spans="1:142" ht="42.75" customHeight="1">
      <c r="A23" s="50">
        <v>8</v>
      </c>
      <c r="B23" s="35" t="s">
        <v>62</v>
      </c>
      <c r="C23" s="27" t="s">
        <v>63</v>
      </c>
      <c r="D23" s="63">
        <v>42809</v>
      </c>
      <c r="E23" s="63">
        <v>42819</v>
      </c>
      <c r="F23" s="63">
        <v>42924</v>
      </c>
      <c r="G23" s="63">
        <v>42927</v>
      </c>
      <c r="H23" s="6">
        <v>798</v>
      </c>
      <c r="I23" s="6">
        <v>5532</v>
      </c>
      <c r="J23" s="6">
        <v>3666</v>
      </c>
      <c r="K23" s="2">
        <f t="shared" si="0"/>
        <v>9996</v>
      </c>
      <c r="L23" s="6">
        <v>28719</v>
      </c>
      <c r="M23" s="6">
        <v>522918</v>
      </c>
      <c r="N23" s="6">
        <v>217429</v>
      </c>
      <c r="O23" s="2">
        <f t="shared" si="1"/>
        <v>769066</v>
      </c>
      <c r="P23" s="6">
        <v>15386</v>
      </c>
      <c r="Q23" s="6">
        <v>336605</v>
      </c>
      <c r="R23" s="6">
        <v>179250</v>
      </c>
      <c r="S23" s="2">
        <f t="shared" si="2"/>
        <v>531241</v>
      </c>
      <c r="T23" s="15">
        <f t="shared" si="3"/>
        <v>69.08</v>
      </c>
      <c r="U23" s="6">
        <v>440</v>
      </c>
      <c r="V23" s="6">
        <v>1503</v>
      </c>
      <c r="W23" s="6">
        <v>1471</v>
      </c>
      <c r="X23" s="6">
        <v>1332</v>
      </c>
      <c r="Y23" s="6">
        <v>1331</v>
      </c>
      <c r="Z23" s="6">
        <v>1227</v>
      </c>
      <c r="AA23" s="6">
        <v>2692</v>
      </c>
      <c r="AB23" s="29">
        <f t="shared" si="4"/>
        <v>0</v>
      </c>
      <c r="AC23" s="30">
        <v>453666</v>
      </c>
      <c r="AD23" s="30">
        <v>315400</v>
      </c>
      <c r="AE23" s="2">
        <f t="shared" si="5"/>
        <v>769066</v>
      </c>
      <c r="AF23" s="31">
        <v>34439</v>
      </c>
      <c r="AG23" s="31">
        <v>25972</v>
      </c>
      <c r="AH23" s="2">
        <f t="shared" si="6"/>
        <v>60411</v>
      </c>
      <c r="AI23" s="31">
        <v>59051</v>
      </c>
      <c r="AJ23" s="31">
        <v>52052</v>
      </c>
      <c r="AK23" s="2">
        <f t="shared" si="7"/>
        <v>111103</v>
      </c>
      <c r="AL23" s="30">
        <v>293426</v>
      </c>
      <c r="AM23" s="30">
        <v>231483</v>
      </c>
      <c r="AN23" s="2">
        <f t="shared" si="8"/>
        <v>524909</v>
      </c>
      <c r="AO23" s="31">
        <v>20133</v>
      </c>
      <c r="AP23" s="31">
        <v>17126</v>
      </c>
      <c r="AQ23" s="2">
        <f t="shared" si="9"/>
        <v>37259</v>
      </c>
      <c r="AR23" s="31">
        <v>34227</v>
      </c>
      <c r="AS23" s="31">
        <v>34130</v>
      </c>
      <c r="AT23" s="2">
        <f t="shared" si="10"/>
        <v>68357</v>
      </c>
      <c r="AU23" s="31">
        <v>3376</v>
      </c>
      <c r="AV23" s="31">
        <v>2956</v>
      </c>
      <c r="AW23" s="2">
        <f t="shared" si="11"/>
        <v>6332</v>
      </c>
      <c r="AX23" s="33">
        <v>307</v>
      </c>
      <c r="AY23" s="33">
        <v>371</v>
      </c>
      <c r="AZ23" s="2">
        <f t="shared" si="12"/>
        <v>678</v>
      </c>
      <c r="BA23" s="31">
        <v>340</v>
      </c>
      <c r="BB23" s="31">
        <v>461</v>
      </c>
      <c r="BC23" s="2">
        <f t="shared" si="13"/>
        <v>801</v>
      </c>
      <c r="BD23" s="28">
        <f t="shared" si="75"/>
        <v>296802</v>
      </c>
      <c r="BE23" s="28">
        <f t="shared" si="74"/>
        <v>234439</v>
      </c>
      <c r="BF23" s="2">
        <f t="shared" si="15"/>
        <v>531241</v>
      </c>
      <c r="BG23" s="28">
        <f t="shared" si="64"/>
        <v>20440</v>
      </c>
      <c r="BH23" s="28">
        <f t="shared" si="65"/>
        <v>17497</v>
      </c>
      <c r="BI23" s="2">
        <f t="shared" si="17"/>
        <v>37937</v>
      </c>
      <c r="BJ23" s="28">
        <f t="shared" si="66"/>
        <v>34567</v>
      </c>
      <c r="BK23" s="28">
        <f t="shared" si="67"/>
        <v>34591</v>
      </c>
      <c r="BL23" s="2">
        <f t="shared" si="19"/>
        <v>69158</v>
      </c>
      <c r="BM23" s="28">
        <f t="shared" si="20"/>
        <v>65.42</v>
      </c>
      <c r="BN23" s="28">
        <f t="shared" si="21"/>
        <v>74.33</v>
      </c>
      <c r="BO23" s="28">
        <f t="shared" si="22"/>
        <v>69.08</v>
      </c>
      <c r="BP23" s="28">
        <f t="shared" si="23"/>
        <v>59.35</v>
      </c>
      <c r="BQ23" s="28">
        <f t="shared" si="24"/>
        <v>67.37</v>
      </c>
      <c r="BR23" s="28">
        <f t="shared" si="25"/>
        <v>62.8</v>
      </c>
      <c r="BS23" s="28">
        <f t="shared" si="26"/>
        <v>58.54</v>
      </c>
      <c r="BT23" s="28">
        <f t="shared" si="27"/>
        <v>66.45</v>
      </c>
      <c r="BU23" s="28">
        <f t="shared" si="28"/>
        <v>62.25</v>
      </c>
      <c r="BV23" s="30">
        <v>25216</v>
      </c>
      <c r="BW23" s="30">
        <v>9449</v>
      </c>
      <c r="BX23" s="2">
        <f t="shared" si="29"/>
        <v>34665</v>
      </c>
      <c r="BY23" s="31">
        <v>2559</v>
      </c>
      <c r="BZ23" s="31">
        <v>1256</v>
      </c>
      <c r="CA23" s="2">
        <f t="shared" si="76"/>
        <v>3815</v>
      </c>
      <c r="CB23" s="31">
        <v>2308</v>
      </c>
      <c r="CC23" s="31">
        <v>857</v>
      </c>
      <c r="CD23" s="2">
        <f t="shared" si="31"/>
        <v>3165</v>
      </c>
      <c r="CE23" s="30">
        <v>1426</v>
      </c>
      <c r="CF23" s="30">
        <v>950</v>
      </c>
      <c r="CG23" s="2">
        <f t="shared" si="77"/>
        <v>2376</v>
      </c>
      <c r="CH23" s="31">
        <v>76</v>
      </c>
      <c r="CI23" s="31">
        <v>86</v>
      </c>
      <c r="CJ23" s="2">
        <f t="shared" si="33"/>
        <v>162</v>
      </c>
      <c r="CK23" s="31">
        <v>189</v>
      </c>
      <c r="CL23" s="31">
        <v>88</v>
      </c>
      <c r="CM23" s="2">
        <f t="shared" si="34"/>
        <v>277</v>
      </c>
      <c r="CN23" s="33">
        <v>140</v>
      </c>
      <c r="CO23" s="33">
        <v>173</v>
      </c>
      <c r="CP23" s="2">
        <f t="shared" si="35"/>
        <v>313</v>
      </c>
      <c r="CQ23" s="31">
        <v>20</v>
      </c>
      <c r="CR23" s="31">
        <v>24</v>
      </c>
      <c r="CS23" s="2">
        <f t="shared" si="36"/>
        <v>44</v>
      </c>
      <c r="CT23" s="31">
        <v>11</v>
      </c>
      <c r="CU23" s="31">
        <v>9</v>
      </c>
      <c r="CV23" s="2">
        <f t="shared" si="37"/>
        <v>20</v>
      </c>
      <c r="CW23" s="28">
        <f t="shared" si="68"/>
        <v>1566</v>
      </c>
      <c r="CX23" s="28">
        <f t="shared" si="69"/>
        <v>1123</v>
      </c>
      <c r="CY23" s="2">
        <f t="shared" si="39"/>
        <v>2689</v>
      </c>
      <c r="CZ23" s="28">
        <f t="shared" si="70"/>
        <v>96</v>
      </c>
      <c r="DA23" s="28">
        <f t="shared" si="71"/>
        <v>110</v>
      </c>
      <c r="DB23" s="2">
        <f t="shared" si="41"/>
        <v>206</v>
      </c>
      <c r="DC23" s="28">
        <f t="shared" si="72"/>
        <v>200</v>
      </c>
      <c r="DD23" s="28">
        <f t="shared" si="73"/>
        <v>97</v>
      </c>
      <c r="DE23" s="2">
        <f t="shared" si="43"/>
        <v>297</v>
      </c>
      <c r="DF23" s="28">
        <f t="shared" si="44"/>
        <v>6.21</v>
      </c>
      <c r="DG23" s="28">
        <f t="shared" si="45"/>
        <v>11.88</v>
      </c>
      <c r="DH23" s="28">
        <f t="shared" si="46"/>
        <v>7.76</v>
      </c>
      <c r="DI23" s="28">
        <f t="shared" si="47"/>
        <v>3.75</v>
      </c>
      <c r="DJ23" s="28">
        <f t="shared" si="48"/>
        <v>8.76</v>
      </c>
      <c r="DK23" s="28">
        <f t="shared" si="49"/>
        <v>5.4</v>
      </c>
      <c r="DL23" s="28">
        <f t="shared" si="50"/>
        <v>8.67</v>
      </c>
      <c r="DM23" s="28">
        <f t="shared" si="51"/>
        <v>11.32</v>
      </c>
      <c r="DN23" s="28">
        <f t="shared" si="52"/>
        <v>9.3800000000000008</v>
      </c>
      <c r="DO23" s="32">
        <v>110087</v>
      </c>
      <c r="DP23" s="32">
        <v>95894</v>
      </c>
      <c r="DQ23" s="2">
        <f t="shared" si="53"/>
        <v>205981</v>
      </c>
      <c r="DR23" s="32">
        <v>6300</v>
      </c>
      <c r="DS23" s="32">
        <v>5816</v>
      </c>
      <c r="DT23" s="2">
        <f t="shared" si="54"/>
        <v>12116</v>
      </c>
      <c r="DU23" s="32">
        <v>7337</v>
      </c>
      <c r="DV23" s="32">
        <v>8507</v>
      </c>
      <c r="DW23" s="2">
        <f t="shared" si="55"/>
        <v>15844</v>
      </c>
      <c r="DX23" s="32">
        <v>183339</v>
      </c>
      <c r="DY23" s="32">
        <v>135589</v>
      </c>
      <c r="DZ23" s="2">
        <f t="shared" si="56"/>
        <v>318928</v>
      </c>
      <c r="EA23" s="32">
        <v>13833</v>
      </c>
      <c r="EB23" s="32">
        <v>11310</v>
      </c>
      <c r="EC23" s="2">
        <f t="shared" si="57"/>
        <v>25143</v>
      </c>
      <c r="ED23" s="32">
        <v>26890</v>
      </c>
      <c r="EE23" s="32">
        <v>25623</v>
      </c>
      <c r="EF23" s="2">
        <f t="shared" si="58"/>
        <v>52513</v>
      </c>
      <c r="EG23" s="4">
        <f t="shared" si="59"/>
        <v>-34665</v>
      </c>
      <c r="EH23" s="4">
        <f t="shared" si="60"/>
        <v>-2689</v>
      </c>
      <c r="EI23" s="4">
        <f t="shared" si="61"/>
        <v>-9021</v>
      </c>
      <c r="EJ23" s="4">
        <f t="shared" si="62"/>
        <v>-884</v>
      </c>
      <c r="EK23" s="4">
        <f t="shared" si="63"/>
        <v>-1098</v>
      </c>
      <c r="EL23" s="34"/>
    </row>
    <row r="24" spans="1:142">
      <c r="A24" s="50">
        <v>10</v>
      </c>
      <c r="B24" s="35" t="s">
        <v>65</v>
      </c>
      <c r="C24" s="80" t="s">
        <v>66</v>
      </c>
      <c r="D24" s="81">
        <v>42828</v>
      </c>
      <c r="E24" s="82" t="s">
        <v>101</v>
      </c>
      <c r="F24" s="81">
        <v>42898</v>
      </c>
      <c r="G24" s="81">
        <v>42905</v>
      </c>
      <c r="H24" s="84">
        <v>2669</v>
      </c>
      <c r="I24" s="84">
        <v>0</v>
      </c>
      <c r="J24" s="84">
        <v>1204</v>
      </c>
      <c r="K24" s="58">
        <f t="shared" si="0"/>
        <v>3873</v>
      </c>
      <c r="L24" s="84">
        <v>90522</v>
      </c>
      <c r="M24" s="84">
        <v>0</v>
      </c>
      <c r="N24" s="84">
        <v>24285</v>
      </c>
      <c r="O24" s="58">
        <f t="shared" si="1"/>
        <v>114807</v>
      </c>
      <c r="P24" s="84">
        <v>68201</v>
      </c>
      <c r="Q24" s="84">
        <v>0</v>
      </c>
      <c r="R24" s="84">
        <v>21442</v>
      </c>
      <c r="S24" s="58">
        <f t="shared" si="2"/>
        <v>89643</v>
      </c>
      <c r="T24" s="59">
        <f t="shared" si="3"/>
        <v>78.08</v>
      </c>
      <c r="U24" s="84">
        <v>517</v>
      </c>
      <c r="V24" s="84">
        <v>1020</v>
      </c>
      <c r="W24" s="84">
        <v>690</v>
      </c>
      <c r="X24" s="84">
        <v>560</v>
      </c>
      <c r="Y24" s="84">
        <v>428</v>
      </c>
      <c r="Z24" s="84">
        <v>360</v>
      </c>
      <c r="AA24" s="84">
        <v>744</v>
      </c>
      <c r="AB24" s="85">
        <f t="shared" si="4"/>
        <v>-446</v>
      </c>
      <c r="AC24" s="86">
        <v>60812</v>
      </c>
      <c r="AD24" s="86">
        <v>53995</v>
      </c>
      <c r="AE24" s="58">
        <f t="shared" si="5"/>
        <v>114807</v>
      </c>
      <c r="AF24" s="87">
        <v>17705</v>
      </c>
      <c r="AG24" s="87">
        <v>16506</v>
      </c>
      <c r="AH24" s="58">
        <f t="shared" si="6"/>
        <v>34211</v>
      </c>
      <c r="AI24" s="87">
        <v>3747</v>
      </c>
      <c r="AJ24" s="87">
        <v>3407</v>
      </c>
      <c r="AK24" s="58">
        <f t="shared" si="7"/>
        <v>7154</v>
      </c>
      <c r="AL24" s="86">
        <v>39274</v>
      </c>
      <c r="AM24" s="86">
        <v>37680</v>
      </c>
      <c r="AN24" s="58">
        <f t="shared" si="8"/>
        <v>76954</v>
      </c>
      <c r="AO24" s="87">
        <v>10407</v>
      </c>
      <c r="AP24" s="87">
        <v>10597</v>
      </c>
      <c r="AQ24" s="58">
        <f t="shared" si="9"/>
        <v>21004</v>
      </c>
      <c r="AR24" s="87">
        <v>2412</v>
      </c>
      <c r="AS24" s="87">
        <v>2344</v>
      </c>
      <c r="AT24" s="58">
        <f t="shared" si="10"/>
        <v>4756</v>
      </c>
      <c r="AU24" s="88">
        <v>6860</v>
      </c>
      <c r="AV24" s="88">
        <v>5829</v>
      </c>
      <c r="AW24" s="58">
        <f t="shared" si="11"/>
        <v>12689</v>
      </c>
      <c r="AX24" s="89">
        <v>2174</v>
      </c>
      <c r="AY24" s="89">
        <v>2020</v>
      </c>
      <c r="AZ24" s="58">
        <f t="shared" si="12"/>
        <v>4194</v>
      </c>
      <c r="BA24" s="89">
        <v>395</v>
      </c>
      <c r="BB24" s="89">
        <v>371</v>
      </c>
      <c r="BC24" s="58">
        <f t="shared" si="13"/>
        <v>766</v>
      </c>
      <c r="BD24" s="61">
        <f t="shared" si="75"/>
        <v>46134</v>
      </c>
      <c r="BE24" s="61">
        <f t="shared" si="74"/>
        <v>43509</v>
      </c>
      <c r="BF24" s="58">
        <f t="shared" si="15"/>
        <v>89643</v>
      </c>
      <c r="BG24" s="61">
        <f t="shared" si="64"/>
        <v>12581</v>
      </c>
      <c r="BH24" s="61">
        <f t="shared" si="65"/>
        <v>12617</v>
      </c>
      <c r="BI24" s="58">
        <f t="shared" si="17"/>
        <v>25198</v>
      </c>
      <c r="BJ24" s="61">
        <f t="shared" si="66"/>
        <v>2807</v>
      </c>
      <c r="BK24" s="61">
        <f t="shared" si="67"/>
        <v>2715</v>
      </c>
      <c r="BL24" s="58">
        <f t="shared" si="19"/>
        <v>5522</v>
      </c>
      <c r="BM24" s="61">
        <f t="shared" si="20"/>
        <v>75.86</v>
      </c>
      <c r="BN24" s="61">
        <f t="shared" si="21"/>
        <v>80.58</v>
      </c>
      <c r="BO24" s="61">
        <f t="shared" si="22"/>
        <v>78.08</v>
      </c>
      <c r="BP24" s="61">
        <f t="shared" si="23"/>
        <v>71.06</v>
      </c>
      <c r="BQ24" s="61">
        <f t="shared" si="24"/>
        <v>76.44</v>
      </c>
      <c r="BR24" s="61">
        <f t="shared" si="25"/>
        <v>73.650000000000006</v>
      </c>
      <c r="BS24" s="61">
        <f t="shared" si="26"/>
        <v>74.91</v>
      </c>
      <c r="BT24" s="61">
        <f t="shared" si="27"/>
        <v>79.69</v>
      </c>
      <c r="BU24" s="61">
        <f t="shared" si="28"/>
        <v>77.19</v>
      </c>
      <c r="BV24" s="87">
        <v>0</v>
      </c>
      <c r="BW24" s="87">
        <v>0</v>
      </c>
      <c r="BX24" s="58">
        <f t="shared" si="29"/>
        <v>0</v>
      </c>
      <c r="BY24" s="87">
        <v>0</v>
      </c>
      <c r="BZ24" s="87">
        <v>0</v>
      </c>
      <c r="CA24" s="58">
        <f t="shared" si="76"/>
        <v>0</v>
      </c>
      <c r="CB24" s="87">
        <v>0</v>
      </c>
      <c r="CC24" s="87">
        <v>0</v>
      </c>
      <c r="CD24" s="58">
        <f t="shared" si="31"/>
        <v>0</v>
      </c>
      <c r="CE24" s="87">
        <v>0</v>
      </c>
      <c r="CF24" s="87">
        <v>0</v>
      </c>
      <c r="CG24" s="58">
        <f t="shared" si="77"/>
        <v>0</v>
      </c>
      <c r="CH24" s="87">
        <v>0</v>
      </c>
      <c r="CI24" s="87">
        <v>0</v>
      </c>
      <c r="CJ24" s="58">
        <f t="shared" si="33"/>
        <v>0</v>
      </c>
      <c r="CK24" s="87">
        <v>0</v>
      </c>
      <c r="CL24" s="87">
        <v>0</v>
      </c>
      <c r="CM24" s="58">
        <f t="shared" si="34"/>
        <v>0</v>
      </c>
      <c r="CN24" s="89">
        <v>0</v>
      </c>
      <c r="CO24" s="89">
        <v>0</v>
      </c>
      <c r="CP24" s="58">
        <f t="shared" si="35"/>
        <v>0</v>
      </c>
      <c r="CQ24" s="87">
        <v>0</v>
      </c>
      <c r="CR24" s="87">
        <v>0</v>
      </c>
      <c r="CS24" s="58">
        <f t="shared" si="36"/>
        <v>0</v>
      </c>
      <c r="CT24" s="87">
        <v>0</v>
      </c>
      <c r="CU24" s="87">
        <v>0</v>
      </c>
      <c r="CV24" s="58">
        <f t="shared" si="37"/>
        <v>0</v>
      </c>
      <c r="CW24" s="28">
        <f t="shared" si="68"/>
        <v>0</v>
      </c>
      <c r="CX24" s="28">
        <f t="shared" si="69"/>
        <v>0</v>
      </c>
      <c r="CY24" s="2">
        <f t="shared" si="39"/>
        <v>0</v>
      </c>
      <c r="CZ24" s="28">
        <f t="shared" si="70"/>
        <v>0</v>
      </c>
      <c r="DA24" s="28">
        <f t="shared" si="71"/>
        <v>0</v>
      </c>
      <c r="DB24" s="2">
        <f t="shared" si="41"/>
        <v>0</v>
      </c>
      <c r="DC24" s="28">
        <f t="shared" si="72"/>
        <v>0</v>
      </c>
      <c r="DD24" s="28">
        <f t="shared" si="73"/>
        <v>0</v>
      </c>
      <c r="DE24" s="2">
        <f t="shared" si="43"/>
        <v>0</v>
      </c>
      <c r="DF24" s="61" t="e">
        <f t="shared" si="44"/>
        <v>#DIV/0!</v>
      </c>
      <c r="DG24" s="61" t="e">
        <f t="shared" si="45"/>
        <v>#DIV/0!</v>
      </c>
      <c r="DH24" s="61" t="e">
        <f t="shared" si="46"/>
        <v>#DIV/0!</v>
      </c>
      <c r="DI24" s="61" t="e">
        <f t="shared" si="47"/>
        <v>#DIV/0!</v>
      </c>
      <c r="DJ24" s="61" t="e">
        <f t="shared" si="48"/>
        <v>#DIV/0!</v>
      </c>
      <c r="DK24" s="61" t="e">
        <f t="shared" si="49"/>
        <v>#DIV/0!</v>
      </c>
      <c r="DL24" s="61" t="e">
        <f t="shared" si="50"/>
        <v>#DIV/0!</v>
      </c>
      <c r="DM24" s="61" t="e">
        <f t="shared" si="51"/>
        <v>#DIV/0!</v>
      </c>
      <c r="DN24" s="61" t="e">
        <f t="shared" si="52"/>
        <v>#DIV/0!</v>
      </c>
      <c r="DO24" s="90">
        <v>27097</v>
      </c>
      <c r="DP24" s="90">
        <v>29637</v>
      </c>
      <c r="DQ24" s="56">
        <f t="shared" si="53"/>
        <v>56734</v>
      </c>
      <c r="DR24" s="90">
        <v>6430</v>
      </c>
      <c r="DS24" s="90">
        <v>7738</v>
      </c>
      <c r="DT24" s="56">
        <f t="shared" si="54"/>
        <v>14168</v>
      </c>
      <c r="DU24" s="90">
        <v>1572</v>
      </c>
      <c r="DV24" s="90">
        <v>1731</v>
      </c>
      <c r="DW24" s="56">
        <f t="shared" si="55"/>
        <v>3303</v>
      </c>
      <c r="DX24" s="90">
        <v>12177</v>
      </c>
      <c r="DY24" s="90">
        <v>8043</v>
      </c>
      <c r="DZ24" s="56">
        <f t="shared" si="56"/>
        <v>20220</v>
      </c>
      <c r="EA24" s="90">
        <v>3977</v>
      </c>
      <c r="EB24" s="90">
        <v>2859</v>
      </c>
      <c r="EC24" s="56">
        <f t="shared" si="57"/>
        <v>6836</v>
      </c>
      <c r="ED24" s="90">
        <v>840</v>
      </c>
      <c r="EE24" s="90">
        <v>613</v>
      </c>
      <c r="EF24" s="56">
        <f t="shared" si="58"/>
        <v>1453</v>
      </c>
      <c r="EG24" s="91">
        <f t="shared" si="59"/>
        <v>0</v>
      </c>
      <c r="EH24" s="91">
        <f t="shared" si="60"/>
        <v>0</v>
      </c>
      <c r="EI24" s="91">
        <f t="shared" si="61"/>
        <v>-12689</v>
      </c>
      <c r="EJ24" s="91">
        <f t="shared" si="62"/>
        <v>-4194</v>
      </c>
      <c r="EK24" s="91">
        <f t="shared" si="63"/>
        <v>-766</v>
      </c>
      <c r="EL24" s="34"/>
    </row>
    <row r="25" spans="1:142" ht="28.5">
      <c r="A25" s="51">
        <v>24</v>
      </c>
      <c r="B25" s="45" t="s">
        <v>97</v>
      </c>
      <c r="C25" s="48" t="s">
        <v>98</v>
      </c>
      <c r="D25" s="65" t="s">
        <v>75</v>
      </c>
      <c r="E25" s="65" t="s">
        <v>75</v>
      </c>
      <c r="F25" s="65" t="s">
        <v>75</v>
      </c>
      <c r="G25" s="65" t="s">
        <v>75</v>
      </c>
      <c r="H25" s="46">
        <v>0</v>
      </c>
      <c r="I25" s="46">
        <v>0</v>
      </c>
      <c r="J25" s="46">
        <v>0</v>
      </c>
      <c r="K25" s="46">
        <f t="shared" si="0"/>
        <v>0</v>
      </c>
      <c r="L25" s="46">
        <v>0</v>
      </c>
      <c r="M25" s="46">
        <v>0</v>
      </c>
      <c r="N25" s="46">
        <v>0</v>
      </c>
      <c r="O25" s="46">
        <f t="shared" si="1"/>
        <v>0</v>
      </c>
      <c r="P25" s="46">
        <v>0</v>
      </c>
      <c r="Q25" s="46">
        <v>0</v>
      </c>
      <c r="R25" s="46">
        <v>0</v>
      </c>
      <c r="S25" s="46">
        <f t="shared" si="2"/>
        <v>0</v>
      </c>
      <c r="T25" s="46" t="e">
        <f t="shared" si="3"/>
        <v>#DIV/0!</v>
      </c>
      <c r="U25" s="46">
        <v>0</v>
      </c>
      <c r="V25" s="46">
        <v>0</v>
      </c>
      <c r="W25" s="46">
        <v>0</v>
      </c>
      <c r="X25" s="46">
        <v>0</v>
      </c>
      <c r="Y25" s="46">
        <v>0</v>
      </c>
      <c r="Z25" s="46">
        <v>0</v>
      </c>
      <c r="AA25" s="46">
        <v>0</v>
      </c>
      <c r="AB25" s="47">
        <f t="shared" si="4"/>
        <v>0</v>
      </c>
      <c r="AC25" s="46">
        <v>75356</v>
      </c>
      <c r="AD25" s="46">
        <v>66388</v>
      </c>
      <c r="AE25" s="46">
        <f t="shared" si="5"/>
        <v>141744</v>
      </c>
      <c r="AF25" s="46">
        <v>0</v>
      </c>
      <c r="AG25" s="46">
        <v>0</v>
      </c>
      <c r="AH25" s="46">
        <f t="shared" si="6"/>
        <v>0</v>
      </c>
      <c r="AI25" s="46">
        <v>0</v>
      </c>
      <c r="AJ25" s="46">
        <v>0</v>
      </c>
      <c r="AK25" s="46">
        <f t="shared" si="7"/>
        <v>0</v>
      </c>
      <c r="AL25" s="46">
        <v>46549</v>
      </c>
      <c r="AM25" s="46">
        <v>41265</v>
      </c>
      <c r="AN25" s="46">
        <f t="shared" si="8"/>
        <v>87814</v>
      </c>
      <c r="AO25" s="46">
        <v>0</v>
      </c>
      <c r="AP25" s="46">
        <v>0</v>
      </c>
      <c r="AQ25" s="46">
        <f t="shared" si="9"/>
        <v>0</v>
      </c>
      <c r="AR25" s="46">
        <v>0</v>
      </c>
      <c r="AS25" s="46">
        <v>0</v>
      </c>
      <c r="AT25" s="46">
        <f t="shared" si="10"/>
        <v>0</v>
      </c>
      <c r="AU25" s="46">
        <v>0</v>
      </c>
      <c r="AV25" s="46">
        <v>0</v>
      </c>
      <c r="AW25" s="46">
        <f t="shared" si="11"/>
        <v>0</v>
      </c>
      <c r="AX25" s="46">
        <v>0</v>
      </c>
      <c r="AY25" s="46">
        <v>0</v>
      </c>
      <c r="AZ25" s="2">
        <f t="shared" si="12"/>
        <v>0</v>
      </c>
      <c r="BA25" s="46">
        <v>0</v>
      </c>
      <c r="BB25" s="46">
        <v>0</v>
      </c>
      <c r="BC25" s="46">
        <f t="shared" si="13"/>
        <v>0</v>
      </c>
      <c r="BD25" s="46">
        <f t="shared" si="75"/>
        <v>46549</v>
      </c>
      <c r="BE25" s="46">
        <f t="shared" si="74"/>
        <v>41265</v>
      </c>
      <c r="BF25" s="46">
        <f t="shared" si="15"/>
        <v>87814</v>
      </c>
      <c r="BG25" s="46">
        <f t="shared" si="64"/>
        <v>0</v>
      </c>
      <c r="BH25" s="46">
        <f t="shared" si="65"/>
        <v>0</v>
      </c>
      <c r="BI25" s="46">
        <f t="shared" si="17"/>
        <v>0</v>
      </c>
      <c r="BJ25" s="46">
        <f t="shared" si="66"/>
        <v>0</v>
      </c>
      <c r="BK25" s="46">
        <f t="shared" si="67"/>
        <v>0</v>
      </c>
      <c r="BL25" s="46">
        <f t="shared" si="19"/>
        <v>0</v>
      </c>
      <c r="BM25" s="46">
        <f t="shared" si="20"/>
        <v>61.77</v>
      </c>
      <c r="BN25" s="46">
        <f t="shared" si="21"/>
        <v>62.16</v>
      </c>
      <c r="BO25" s="46">
        <f t="shared" si="22"/>
        <v>61.95</v>
      </c>
      <c r="BP25" s="46" t="e">
        <f t="shared" si="23"/>
        <v>#DIV/0!</v>
      </c>
      <c r="BQ25" s="46" t="e">
        <f t="shared" si="24"/>
        <v>#DIV/0!</v>
      </c>
      <c r="BR25" s="46" t="e">
        <f t="shared" si="25"/>
        <v>#DIV/0!</v>
      </c>
      <c r="BS25" s="46" t="e">
        <f t="shared" si="26"/>
        <v>#DIV/0!</v>
      </c>
      <c r="BT25" s="46" t="e">
        <f t="shared" si="27"/>
        <v>#DIV/0!</v>
      </c>
      <c r="BU25" s="46" t="e">
        <f t="shared" si="28"/>
        <v>#DIV/0!</v>
      </c>
      <c r="BV25" s="46">
        <v>81979</v>
      </c>
      <c r="BW25" s="46">
        <v>55099</v>
      </c>
      <c r="BX25" s="46">
        <f t="shared" si="29"/>
        <v>137078</v>
      </c>
      <c r="BY25" s="46">
        <v>0</v>
      </c>
      <c r="BZ25" s="46">
        <v>0</v>
      </c>
      <c r="CA25" s="46">
        <f t="shared" si="76"/>
        <v>0</v>
      </c>
      <c r="CB25" s="46">
        <v>0</v>
      </c>
      <c r="CC25" s="46">
        <v>0</v>
      </c>
      <c r="CD25" s="46">
        <f t="shared" si="31"/>
        <v>0</v>
      </c>
      <c r="CE25" s="46">
        <v>37673</v>
      </c>
      <c r="CF25" s="46">
        <v>28593</v>
      </c>
      <c r="CG25" s="46">
        <f t="shared" si="77"/>
        <v>66266</v>
      </c>
      <c r="CH25" s="46">
        <v>0</v>
      </c>
      <c r="CI25" s="46">
        <v>0</v>
      </c>
      <c r="CJ25" s="46">
        <f t="shared" si="33"/>
        <v>0</v>
      </c>
      <c r="CK25" s="46">
        <v>0</v>
      </c>
      <c r="CL25" s="46">
        <v>0</v>
      </c>
      <c r="CM25" s="46">
        <f t="shared" si="34"/>
        <v>0</v>
      </c>
      <c r="CN25" s="46">
        <v>0</v>
      </c>
      <c r="CO25" s="46">
        <v>0</v>
      </c>
      <c r="CP25" s="46">
        <f t="shared" si="35"/>
        <v>0</v>
      </c>
      <c r="CQ25" s="46">
        <v>0</v>
      </c>
      <c r="CR25" s="46">
        <v>0</v>
      </c>
      <c r="CS25" s="46">
        <f t="shared" si="36"/>
        <v>0</v>
      </c>
      <c r="CT25" s="46">
        <v>0</v>
      </c>
      <c r="CU25" s="46">
        <v>0</v>
      </c>
      <c r="CV25" s="2">
        <f t="shared" si="37"/>
        <v>0</v>
      </c>
      <c r="CW25" s="46">
        <f t="shared" si="68"/>
        <v>37673</v>
      </c>
      <c r="CX25" s="46">
        <f t="shared" si="69"/>
        <v>28593</v>
      </c>
      <c r="CY25" s="46">
        <f t="shared" si="39"/>
        <v>66266</v>
      </c>
      <c r="CZ25" s="28">
        <f t="shared" si="70"/>
        <v>0</v>
      </c>
      <c r="DA25" s="28">
        <f t="shared" si="71"/>
        <v>0</v>
      </c>
      <c r="DB25" s="2">
        <f t="shared" si="41"/>
        <v>0</v>
      </c>
      <c r="DC25" s="28">
        <f t="shared" si="72"/>
        <v>0</v>
      </c>
      <c r="DD25" s="28">
        <f t="shared" si="73"/>
        <v>0</v>
      </c>
      <c r="DE25" s="2">
        <f t="shared" si="43"/>
        <v>0</v>
      </c>
      <c r="DF25" s="46">
        <f t="shared" si="44"/>
        <v>45.95</v>
      </c>
      <c r="DG25" s="46">
        <f t="shared" si="45"/>
        <v>51.89</v>
      </c>
      <c r="DH25" s="46">
        <f t="shared" si="46"/>
        <v>48.34</v>
      </c>
      <c r="DI25" s="46" t="e">
        <f t="shared" si="47"/>
        <v>#DIV/0!</v>
      </c>
      <c r="DJ25" s="46" t="e">
        <f t="shared" si="48"/>
        <v>#DIV/0!</v>
      </c>
      <c r="DK25" s="46" t="e">
        <f t="shared" si="49"/>
        <v>#DIV/0!</v>
      </c>
      <c r="DL25" s="28" t="e">
        <f t="shared" si="50"/>
        <v>#DIV/0!</v>
      </c>
      <c r="DM25" s="28" t="e">
        <f t="shared" si="51"/>
        <v>#DIV/0!</v>
      </c>
      <c r="DN25" s="28" t="e">
        <f t="shared" si="52"/>
        <v>#DIV/0!</v>
      </c>
      <c r="DO25" s="46">
        <f>21002+414</f>
        <v>21416</v>
      </c>
      <c r="DP25" s="46">
        <f>19957+494</f>
        <v>20451</v>
      </c>
      <c r="DQ25" s="46">
        <f t="shared" si="53"/>
        <v>41867</v>
      </c>
      <c r="DR25" s="46">
        <v>0</v>
      </c>
      <c r="DS25" s="46">
        <v>0</v>
      </c>
      <c r="DT25" s="46">
        <f t="shared" si="54"/>
        <v>0</v>
      </c>
      <c r="DU25" s="46">
        <v>0</v>
      </c>
      <c r="DV25" s="46">
        <v>0</v>
      </c>
      <c r="DW25" s="46">
        <f t="shared" si="55"/>
        <v>0</v>
      </c>
      <c r="DX25" s="46">
        <f>25547+37259</f>
        <v>62806</v>
      </c>
      <c r="DY25" s="46">
        <f>21308+28099</f>
        <v>49407</v>
      </c>
      <c r="DZ25" s="46">
        <f t="shared" si="56"/>
        <v>112213</v>
      </c>
      <c r="EA25" s="46">
        <v>0</v>
      </c>
      <c r="EB25" s="46">
        <v>0</v>
      </c>
      <c r="EC25" s="46">
        <f t="shared" si="57"/>
        <v>0</v>
      </c>
      <c r="ED25" s="46">
        <v>0</v>
      </c>
      <c r="EE25" s="46">
        <v>0</v>
      </c>
      <c r="EF25" s="46">
        <f t="shared" si="58"/>
        <v>0</v>
      </c>
      <c r="EG25" s="46">
        <f t="shared" si="59"/>
        <v>-278822</v>
      </c>
      <c r="EH25" s="46">
        <f t="shared" si="60"/>
        <v>-154080</v>
      </c>
      <c r="EI25" s="46">
        <f t="shared" si="61"/>
        <v>0</v>
      </c>
      <c r="EJ25" s="46">
        <f t="shared" si="62"/>
        <v>0</v>
      </c>
      <c r="EK25" s="46">
        <f t="shared" si="63"/>
        <v>0</v>
      </c>
    </row>
    <row r="26" spans="1:142" ht="28.5">
      <c r="A26" s="51">
        <v>23</v>
      </c>
      <c r="B26" s="45" t="s">
        <v>95</v>
      </c>
      <c r="C26" s="48" t="s">
        <v>96</v>
      </c>
      <c r="D26" s="65" t="s">
        <v>75</v>
      </c>
      <c r="E26" s="65" t="s">
        <v>75</v>
      </c>
      <c r="F26" s="65" t="s">
        <v>75</v>
      </c>
      <c r="G26" s="65" t="s">
        <v>75</v>
      </c>
      <c r="H26" s="46">
        <v>2187</v>
      </c>
      <c r="I26" s="46">
        <v>1065</v>
      </c>
      <c r="J26" s="46">
        <v>11</v>
      </c>
      <c r="K26" s="46">
        <f t="shared" si="0"/>
        <v>3263</v>
      </c>
      <c r="L26" s="46">
        <v>274572</v>
      </c>
      <c r="M26" s="46">
        <v>187113</v>
      </c>
      <c r="N26" s="46">
        <v>1085</v>
      </c>
      <c r="O26" s="46">
        <f t="shared" si="1"/>
        <v>462770</v>
      </c>
      <c r="P26" s="46">
        <v>171212</v>
      </c>
      <c r="Q26" s="46">
        <v>136299</v>
      </c>
      <c r="R26" s="46">
        <v>776</v>
      </c>
      <c r="S26" s="46">
        <f t="shared" si="2"/>
        <v>308287</v>
      </c>
      <c r="T26" s="46">
        <f t="shared" si="3"/>
        <v>66.62</v>
      </c>
      <c r="U26" s="46">
        <v>141</v>
      </c>
      <c r="V26" s="46">
        <v>362</v>
      </c>
      <c r="W26" s="46">
        <v>536</v>
      </c>
      <c r="X26" s="46">
        <v>544</v>
      </c>
      <c r="Y26" s="46">
        <v>530</v>
      </c>
      <c r="Z26" s="46">
        <v>509</v>
      </c>
      <c r="AA26" s="46">
        <v>641</v>
      </c>
      <c r="AB26" s="47">
        <f t="shared" si="4"/>
        <v>0</v>
      </c>
      <c r="AC26" s="46">
        <v>184745</v>
      </c>
      <c r="AD26" s="46">
        <v>195038</v>
      </c>
      <c r="AE26" s="46">
        <f t="shared" si="5"/>
        <v>379783</v>
      </c>
      <c r="AF26" s="46">
        <v>22504</v>
      </c>
      <c r="AG26" s="46">
        <v>22404</v>
      </c>
      <c r="AH26" s="46">
        <f t="shared" si="6"/>
        <v>44908</v>
      </c>
      <c r="AI26" s="46">
        <v>42485</v>
      </c>
      <c r="AJ26" s="46">
        <v>44999</v>
      </c>
      <c r="AK26" s="46">
        <f t="shared" si="7"/>
        <v>87484</v>
      </c>
      <c r="AL26" s="46">
        <v>137459</v>
      </c>
      <c r="AM26" s="46">
        <v>135209</v>
      </c>
      <c r="AN26" s="46">
        <f t="shared" si="8"/>
        <v>272668</v>
      </c>
      <c r="AO26" s="46">
        <v>15869</v>
      </c>
      <c r="AP26" s="46">
        <v>13748</v>
      </c>
      <c r="AQ26" s="46">
        <f t="shared" si="9"/>
        <v>29617</v>
      </c>
      <c r="AR26" s="46">
        <v>29146</v>
      </c>
      <c r="AS26" s="46">
        <v>28391</v>
      </c>
      <c r="AT26" s="46">
        <f t="shared" si="10"/>
        <v>57537</v>
      </c>
      <c r="AU26" s="46">
        <v>0</v>
      </c>
      <c r="AV26" s="46">
        <v>0</v>
      </c>
      <c r="AW26" s="46">
        <f t="shared" si="11"/>
        <v>0</v>
      </c>
      <c r="AX26" s="46">
        <v>0</v>
      </c>
      <c r="AY26" s="46">
        <v>1</v>
      </c>
      <c r="AZ26" s="2">
        <f t="shared" si="12"/>
        <v>1</v>
      </c>
      <c r="BA26" s="46">
        <v>0</v>
      </c>
      <c r="BB26" s="46">
        <v>0</v>
      </c>
      <c r="BC26" s="46">
        <f t="shared" si="13"/>
        <v>0</v>
      </c>
      <c r="BD26" s="46">
        <f t="shared" si="75"/>
        <v>137459</v>
      </c>
      <c r="BE26" s="46">
        <f t="shared" si="74"/>
        <v>135209</v>
      </c>
      <c r="BF26" s="46">
        <f t="shared" si="15"/>
        <v>272668</v>
      </c>
      <c r="BG26" s="46">
        <f t="shared" si="64"/>
        <v>15869</v>
      </c>
      <c r="BH26" s="46">
        <f t="shared" si="65"/>
        <v>13749</v>
      </c>
      <c r="BI26" s="46">
        <f t="shared" si="17"/>
        <v>29618</v>
      </c>
      <c r="BJ26" s="46">
        <f t="shared" si="66"/>
        <v>29146</v>
      </c>
      <c r="BK26" s="46">
        <f t="shared" si="67"/>
        <v>28391</v>
      </c>
      <c r="BL26" s="46">
        <f t="shared" si="19"/>
        <v>57537</v>
      </c>
      <c r="BM26" s="46">
        <f t="shared" si="20"/>
        <v>74.400000000000006</v>
      </c>
      <c r="BN26" s="46">
        <f t="shared" si="21"/>
        <v>69.319999999999993</v>
      </c>
      <c r="BO26" s="46">
        <f t="shared" si="22"/>
        <v>71.8</v>
      </c>
      <c r="BP26" s="46">
        <f t="shared" si="23"/>
        <v>70.52</v>
      </c>
      <c r="BQ26" s="46">
        <f t="shared" si="24"/>
        <v>61.37</v>
      </c>
      <c r="BR26" s="46">
        <f t="shared" si="25"/>
        <v>65.95</v>
      </c>
      <c r="BS26" s="46">
        <f t="shared" si="26"/>
        <v>68.599999999999994</v>
      </c>
      <c r="BT26" s="46">
        <f t="shared" si="27"/>
        <v>63.09</v>
      </c>
      <c r="BU26" s="46">
        <f t="shared" si="28"/>
        <v>65.77</v>
      </c>
      <c r="BV26" s="46">
        <v>43767</v>
      </c>
      <c r="BW26" s="46">
        <v>39220</v>
      </c>
      <c r="BX26" s="46">
        <f t="shared" si="29"/>
        <v>82987</v>
      </c>
      <c r="BY26" s="46">
        <v>6122</v>
      </c>
      <c r="BZ26" s="46">
        <v>5666</v>
      </c>
      <c r="CA26" s="46">
        <f t="shared" si="76"/>
        <v>11788</v>
      </c>
      <c r="CB26" s="46">
        <v>13534</v>
      </c>
      <c r="CC26" s="46">
        <v>13892</v>
      </c>
      <c r="CD26" s="46">
        <f t="shared" si="31"/>
        <v>27426</v>
      </c>
      <c r="CE26" s="46">
        <v>23518</v>
      </c>
      <c r="CF26" s="46">
        <v>18101</v>
      </c>
      <c r="CG26" s="46">
        <f t="shared" si="77"/>
        <v>41619</v>
      </c>
      <c r="CH26" s="46">
        <v>3050</v>
      </c>
      <c r="CI26" s="46">
        <v>2281</v>
      </c>
      <c r="CJ26" s="46">
        <f t="shared" si="33"/>
        <v>5331</v>
      </c>
      <c r="CK26" s="46">
        <v>6094</v>
      </c>
      <c r="CL26" s="46">
        <v>6011</v>
      </c>
      <c r="CM26" s="46">
        <f t="shared" si="34"/>
        <v>12105</v>
      </c>
      <c r="CN26" s="46">
        <v>0</v>
      </c>
      <c r="CO26" s="46">
        <v>0</v>
      </c>
      <c r="CP26" s="46">
        <f t="shared" si="35"/>
        <v>0</v>
      </c>
      <c r="CQ26" s="46">
        <v>0</v>
      </c>
      <c r="CR26" s="46">
        <v>0</v>
      </c>
      <c r="CS26" s="46">
        <f t="shared" si="36"/>
        <v>0</v>
      </c>
      <c r="CT26" s="46">
        <v>0</v>
      </c>
      <c r="CU26" s="46">
        <v>0</v>
      </c>
      <c r="CV26" s="2">
        <f t="shared" si="37"/>
        <v>0</v>
      </c>
      <c r="CW26" s="46">
        <f t="shared" si="68"/>
        <v>23518</v>
      </c>
      <c r="CX26" s="46">
        <f t="shared" si="69"/>
        <v>18101</v>
      </c>
      <c r="CY26" s="46">
        <f t="shared" si="39"/>
        <v>41619</v>
      </c>
      <c r="CZ26" s="28">
        <f t="shared" si="70"/>
        <v>3050</v>
      </c>
      <c r="DA26" s="28">
        <f t="shared" si="71"/>
        <v>2281</v>
      </c>
      <c r="DB26" s="2">
        <f t="shared" si="41"/>
        <v>5331</v>
      </c>
      <c r="DC26" s="28">
        <f t="shared" si="72"/>
        <v>6094</v>
      </c>
      <c r="DD26" s="28">
        <f t="shared" si="73"/>
        <v>6011</v>
      </c>
      <c r="DE26" s="2">
        <f t="shared" si="43"/>
        <v>12105</v>
      </c>
      <c r="DF26" s="46">
        <f t="shared" si="44"/>
        <v>53.73</v>
      </c>
      <c r="DG26" s="46">
        <f t="shared" si="45"/>
        <v>46.15</v>
      </c>
      <c r="DH26" s="46">
        <f t="shared" si="46"/>
        <v>50.15</v>
      </c>
      <c r="DI26" s="46">
        <f t="shared" si="47"/>
        <v>49.82</v>
      </c>
      <c r="DJ26" s="46">
        <f t="shared" si="48"/>
        <v>40.26</v>
      </c>
      <c r="DK26" s="46">
        <f t="shared" si="49"/>
        <v>45.22</v>
      </c>
      <c r="DL26" s="28">
        <f t="shared" si="50"/>
        <v>45.03</v>
      </c>
      <c r="DM26" s="28">
        <f t="shared" si="51"/>
        <v>43.27</v>
      </c>
      <c r="DN26" s="28">
        <f t="shared" si="52"/>
        <v>44.14</v>
      </c>
      <c r="DO26" s="46">
        <v>65663</v>
      </c>
      <c r="DP26" s="46">
        <v>59738</v>
      </c>
      <c r="DQ26" s="46">
        <f t="shared" si="53"/>
        <v>125401</v>
      </c>
      <c r="DR26" s="46">
        <v>6526</v>
      </c>
      <c r="DS26" s="46">
        <v>4954</v>
      </c>
      <c r="DT26" s="46">
        <f t="shared" si="54"/>
        <v>11480</v>
      </c>
      <c r="DU26" s="46">
        <v>11880</v>
      </c>
      <c r="DV26" s="46">
        <v>11120</v>
      </c>
      <c r="DW26" s="46">
        <f t="shared" si="55"/>
        <v>23000</v>
      </c>
      <c r="DX26" s="46">
        <v>95314</v>
      </c>
      <c r="DY26" s="46">
        <v>93572</v>
      </c>
      <c r="DZ26" s="46">
        <f t="shared" si="56"/>
        <v>188886</v>
      </c>
      <c r="EA26" s="46">
        <v>12393</v>
      </c>
      <c r="EB26" s="46">
        <v>11076</v>
      </c>
      <c r="EC26" s="46">
        <f t="shared" si="57"/>
        <v>23469</v>
      </c>
      <c r="ED26" s="46">
        <v>24160</v>
      </c>
      <c r="EE26" s="46">
        <v>0</v>
      </c>
      <c r="EF26" s="46">
        <f t="shared" si="58"/>
        <v>24160</v>
      </c>
      <c r="EG26" s="46">
        <f t="shared" si="59"/>
        <v>0</v>
      </c>
      <c r="EH26" s="46">
        <f t="shared" si="60"/>
        <v>-6000</v>
      </c>
      <c r="EI26" s="46">
        <f t="shared" si="61"/>
        <v>0</v>
      </c>
      <c r="EJ26" s="46">
        <f t="shared" si="62"/>
        <v>0</v>
      </c>
      <c r="EK26" s="46">
        <f t="shared" si="63"/>
        <v>-22482</v>
      </c>
    </row>
    <row r="27" spans="1:142" ht="33.75" customHeight="1">
      <c r="A27" s="51">
        <v>33</v>
      </c>
      <c r="B27" s="45" t="s">
        <v>113</v>
      </c>
      <c r="C27" s="48" t="s">
        <v>114</v>
      </c>
      <c r="D27" s="64">
        <v>42824</v>
      </c>
      <c r="E27" s="64">
        <v>42837</v>
      </c>
      <c r="F27" s="64">
        <v>42901</v>
      </c>
      <c r="G27" s="64">
        <v>42908</v>
      </c>
      <c r="H27" s="46">
        <v>5161</v>
      </c>
      <c r="I27" s="46">
        <v>3285</v>
      </c>
      <c r="J27" s="46">
        <v>5712</v>
      </c>
      <c r="K27" s="46">
        <f t="shared" si="0"/>
        <v>14158</v>
      </c>
      <c r="L27" s="46">
        <v>338853</v>
      </c>
      <c r="M27" s="46">
        <v>248476</v>
      </c>
      <c r="N27" s="46">
        <v>268697</v>
      </c>
      <c r="O27" s="46">
        <f t="shared" si="1"/>
        <v>856026</v>
      </c>
      <c r="P27" s="46">
        <v>311812</v>
      </c>
      <c r="Q27" s="46">
        <v>231297</v>
      </c>
      <c r="R27" s="46">
        <v>259892</v>
      </c>
      <c r="S27" s="46">
        <f t="shared" si="2"/>
        <v>803001</v>
      </c>
      <c r="T27" s="46">
        <f t="shared" si="3"/>
        <v>93.81</v>
      </c>
      <c r="U27" s="46">
        <v>835</v>
      </c>
      <c r="V27" s="46">
        <v>2019</v>
      </c>
      <c r="W27" s="46">
        <v>2406</v>
      </c>
      <c r="X27" s="46">
        <v>2321</v>
      </c>
      <c r="Y27" s="46">
        <v>2044</v>
      </c>
      <c r="Z27" s="46">
        <v>1749</v>
      </c>
      <c r="AA27" s="46">
        <v>2784</v>
      </c>
      <c r="AB27" s="47">
        <f t="shared" si="4"/>
        <v>0</v>
      </c>
      <c r="AC27" s="46">
        <v>434503</v>
      </c>
      <c r="AD27" s="46">
        <v>394363</v>
      </c>
      <c r="AE27" s="46">
        <f t="shared" si="5"/>
        <v>828866</v>
      </c>
      <c r="AF27" s="46">
        <v>82799</v>
      </c>
      <c r="AG27" s="46">
        <v>73748</v>
      </c>
      <c r="AH27" s="46">
        <f t="shared" si="6"/>
        <v>156547</v>
      </c>
      <c r="AI27" s="46">
        <v>31091</v>
      </c>
      <c r="AJ27" s="46">
        <v>26965</v>
      </c>
      <c r="AK27" s="46">
        <f t="shared" si="7"/>
        <v>58056</v>
      </c>
      <c r="AL27" s="46">
        <v>284727</v>
      </c>
      <c r="AM27" s="46">
        <v>296734</v>
      </c>
      <c r="AN27" s="46">
        <f t="shared" si="8"/>
        <v>581461</v>
      </c>
      <c r="AO27" s="46">
        <v>48918</v>
      </c>
      <c r="AP27" s="46">
        <v>48772</v>
      </c>
      <c r="AQ27" s="46">
        <f t="shared" si="9"/>
        <v>97690</v>
      </c>
      <c r="AR27" s="46">
        <v>18809</v>
      </c>
      <c r="AS27" s="46">
        <v>18603</v>
      </c>
      <c r="AT27" s="46">
        <f t="shared" si="10"/>
        <v>37412</v>
      </c>
      <c r="AU27" s="46">
        <v>66564</v>
      </c>
      <c r="AV27" s="46">
        <v>45902</v>
      </c>
      <c r="AW27" s="46">
        <f t="shared" si="11"/>
        <v>112466</v>
      </c>
      <c r="AX27" s="46">
        <v>14209</v>
      </c>
      <c r="AY27" s="46">
        <v>10915</v>
      </c>
      <c r="AZ27" s="46">
        <f t="shared" si="12"/>
        <v>25124</v>
      </c>
      <c r="BA27" s="46">
        <v>5425</v>
      </c>
      <c r="BB27" s="46">
        <v>4027</v>
      </c>
      <c r="BC27" s="46">
        <f t="shared" si="13"/>
        <v>9452</v>
      </c>
      <c r="BD27" s="46">
        <f t="shared" si="75"/>
        <v>351291</v>
      </c>
      <c r="BE27" s="46">
        <f t="shared" si="74"/>
        <v>342636</v>
      </c>
      <c r="BF27" s="46">
        <f t="shared" si="15"/>
        <v>693927</v>
      </c>
      <c r="BG27" s="46">
        <f t="shared" si="64"/>
        <v>63127</v>
      </c>
      <c r="BH27" s="46">
        <f t="shared" si="65"/>
        <v>59687</v>
      </c>
      <c r="BI27" s="46">
        <f t="shared" si="17"/>
        <v>122814</v>
      </c>
      <c r="BJ27" s="46">
        <f t="shared" si="66"/>
        <v>24234</v>
      </c>
      <c r="BK27" s="46">
        <f t="shared" si="67"/>
        <v>22630</v>
      </c>
      <c r="BL27" s="46">
        <f t="shared" si="19"/>
        <v>46864</v>
      </c>
      <c r="BM27" s="46">
        <f t="shared" si="20"/>
        <v>80.849999999999994</v>
      </c>
      <c r="BN27" s="46">
        <f t="shared" si="21"/>
        <v>86.88</v>
      </c>
      <c r="BO27" s="46">
        <f t="shared" si="22"/>
        <v>83.72</v>
      </c>
      <c r="BP27" s="46">
        <f t="shared" si="23"/>
        <v>76.239999999999995</v>
      </c>
      <c r="BQ27" s="46">
        <f t="shared" si="24"/>
        <v>80.930000000000007</v>
      </c>
      <c r="BR27" s="46">
        <f t="shared" si="25"/>
        <v>78.45</v>
      </c>
      <c r="BS27" s="46">
        <f t="shared" si="26"/>
        <v>77.95</v>
      </c>
      <c r="BT27" s="46">
        <f t="shared" si="27"/>
        <v>83.92</v>
      </c>
      <c r="BU27" s="46">
        <f t="shared" si="28"/>
        <v>80.72</v>
      </c>
      <c r="BV27" s="46">
        <v>21465</v>
      </c>
      <c r="BW27" s="46">
        <v>5695</v>
      </c>
      <c r="BX27" s="46">
        <f t="shared" si="29"/>
        <v>27160</v>
      </c>
      <c r="BY27" s="46">
        <v>5467</v>
      </c>
      <c r="BZ27" s="46">
        <v>1766</v>
      </c>
      <c r="CA27" s="46">
        <f t="shared" si="76"/>
        <v>7233</v>
      </c>
      <c r="CB27" s="46">
        <v>1416</v>
      </c>
      <c r="CC27" s="46">
        <v>329</v>
      </c>
      <c r="CD27" s="46">
        <f t="shared" si="31"/>
        <v>1745</v>
      </c>
      <c r="CE27" s="46">
        <v>806</v>
      </c>
      <c r="CF27" s="46">
        <v>316</v>
      </c>
      <c r="CG27" s="46">
        <f t="shared" si="77"/>
        <v>1122</v>
      </c>
      <c r="CH27" s="46">
        <v>154</v>
      </c>
      <c r="CI27" s="46">
        <v>49</v>
      </c>
      <c r="CJ27" s="46">
        <f t="shared" si="33"/>
        <v>203</v>
      </c>
      <c r="CK27" s="46">
        <v>42</v>
      </c>
      <c r="CL27" s="46">
        <v>12</v>
      </c>
      <c r="CM27" s="46">
        <f t="shared" si="34"/>
        <v>54</v>
      </c>
      <c r="CN27" s="46">
        <v>2016</v>
      </c>
      <c r="CO27" s="46">
        <v>689</v>
      </c>
      <c r="CP27" s="46">
        <f t="shared" si="35"/>
        <v>2705</v>
      </c>
      <c r="CQ27" s="46">
        <v>471</v>
      </c>
      <c r="CR27" s="46">
        <v>177</v>
      </c>
      <c r="CS27" s="46">
        <f t="shared" si="36"/>
        <v>648</v>
      </c>
      <c r="CT27" s="46">
        <v>135</v>
      </c>
      <c r="CU27" s="46">
        <v>40</v>
      </c>
      <c r="CV27" s="46">
        <f t="shared" si="37"/>
        <v>175</v>
      </c>
      <c r="CW27" s="46">
        <f t="shared" si="68"/>
        <v>2822</v>
      </c>
      <c r="CX27" s="46">
        <f t="shared" si="69"/>
        <v>1005</v>
      </c>
      <c r="CY27" s="46">
        <f t="shared" si="39"/>
        <v>3827</v>
      </c>
      <c r="CZ27" s="28">
        <f t="shared" si="70"/>
        <v>625</v>
      </c>
      <c r="DA27" s="28">
        <f t="shared" si="71"/>
        <v>226</v>
      </c>
      <c r="DB27" s="2">
        <f t="shared" si="41"/>
        <v>851</v>
      </c>
      <c r="DC27" s="28">
        <f t="shared" si="72"/>
        <v>177</v>
      </c>
      <c r="DD27" s="28">
        <f t="shared" si="73"/>
        <v>52</v>
      </c>
      <c r="DE27" s="2">
        <f t="shared" si="43"/>
        <v>229</v>
      </c>
      <c r="DF27" s="46">
        <f t="shared" si="44"/>
        <v>13.15</v>
      </c>
      <c r="DG27" s="46">
        <f t="shared" si="45"/>
        <v>17.649999999999999</v>
      </c>
      <c r="DH27" s="46">
        <f t="shared" si="46"/>
        <v>14.09</v>
      </c>
      <c r="DI27" s="46">
        <f t="shared" si="47"/>
        <v>11.43</v>
      </c>
      <c r="DJ27" s="46">
        <f t="shared" si="48"/>
        <v>12.8</v>
      </c>
      <c r="DK27" s="46">
        <f t="shared" si="49"/>
        <v>11.77</v>
      </c>
      <c r="DL27" s="46">
        <f t="shared" si="50"/>
        <v>12.5</v>
      </c>
      <c r="DM27" s="46">
        <f t="shared" si="51"/>
        <v>15.81</v>
      </c>
      <c r="DN27" s="46">
        <f t="shared" si="52"/>
        <v>13.12</v>
      </c>
      <c r="DO27" s="46">
        <v>193561</v>
      </c>
      <c r="DP27" s="46">
        <v>233022</v>
      </c>
      <c r="DQ27" s="46">
        <f t="shared" si="53"/>
        <v>426583</v>
      </c>
      <c r="DR27" s="46">
        <v>30451</v>
      </c>
      <c r="DS27" s="46">
        <v>34325</v>
      </c>
      <c r="DT27" s="46">
        <f t="shared" si="54"/>
        <v>64776</v>
      </c>
      <c r="DU27" s="46">
        <v>11362</v>
      </c>
      <c r="DV27" s="46">
        <v>13302</v>
      </c>
      <c r="DW27" s="46">
        <f t="shared" si="55"/>
        <v>24664</v>
      </c>
      <c r="DX27" s="46">
        <v>91972</v>
      </c>
      <c r="DY27" s="46">
        <v>64028</v>
      </c>
      <c r="DZ27" s="46">
        <f t="shared" si="56"/>
        <v>156000</v>
      </c>
      <c r="EA27" s="46">
        <v>18621</v>
      </c>
      <c r="EB27" s="46">
        <v>14496</v>
      </c>
      <c r="EC27" s="46">
        <f t="shared" si="57"/>
        <v>33117</v>
      </c>
      <c r="ED27" s="46">
        <v>7489</v>
      </c>
      <c r="EE27" s="46">
        <v>5313</v>
      </c>
      <c r="EF27" s="46">
        <f t="shared" si="58"/>
        <v>12802</v>
      </c>
      <c r="EG27" s="46">
        <f t="shared" si="59"/>
        <v>0</v>
      </c>
      <c r="EH27" s="46">
        <f t="shared" si="60"/>
        <v>105247</v>
      </c>
      <c r="EI27" s="46">
        <f t="shared" si="61"/>
        <v>-115171</v>
      </c>
      <c r="EJ27" s="46">
        <f t="shared" si="62"/>
        <v>-25772</v>
      </c>
      <c r="EK27" s="46">
        <f t="shared" si="63"/>
        <v>-9627</v>
      </c>
    </row>
    <row r="28" spans="1:142" ht="33.75" customHeight="1">
      <c r="A28" s="51">
        <v>31</v>
      </c>
      <c r="B28" s="44" t="s">
        <v>110</v>
      </c>
      <c r="C28" s="55" t="s">
        <v>75</v>
      </c>
      <c r="D28" s="66" t="s">
        <v>75</v>
      </c>
      <c r="E28" s="66" t="s">
        <v>75</v>
      </c>
      <c r="F28" s="66" t="s">
        <v>75</v>
      </c>
      <c r="G28" s="66" t="s">
        <v>75</v>
      </c>
      <c r="H28" s="57">
        <v>0</v>
      </c>
      <c r="I28" s="57">
        <v>0</v>
      </c>
      <c r="J28" s="57">
        <v>0</v>
      </c>
      <c r="K28" s="57">
        <f t="shared" si="0"/>
        <v>0</v>
      </c>
      <c r="L28" s="57">
        <v>0</v>
      </c>
      <c r="M28" s="57">
        <v>0</v>
      </c>
      <c r="N28" s="57">
        <v>0</v>
      </c>
      <c r="O28" s="57">
        <f t="shared" si="1"/>
        <v>0</v>
      </c>
      <c r="P28" s="57">
        <v>0</v>
      </c>
      <c r="Q28" s="57">
        <v>0</v>
      </c>
      <c r="R28" s="57">
        <v>0</v>
      </c>
      <c r="S28" s="57">
        <f t="shared" si="2"/>
        <v>0</v>
      </c>
      <c r="T28" s="57" t="e">
        <f t="shared" si="3"/>
        <v>#DIV/0!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  <c r="Z28" s="57">
        <v>0</v>
      </c>
      <c r="AA28" s="57">
        <v>0</v>
      </c>
      <c r="AB28" s="60">
        <f t="shared" si="4"/>
        <v>0</v>
      </c>
      <c r="AC28" s="57">
        <v>231537</v>
      </c>
      <c r="AD28" s="57">
        <v>223916</v>
      </c>
      <c r="AE28" s="57">
        <f t="shared" si="5"/>
        <v>455453</v>
      </c>
      <c r="AF28" s="57">
        <v>23902</v>
      </c>
      <c r="AG28" s="57">
        <v>22842</v>
      </c>
      <c r="AH28" s="57">
        <f t="shared" si="6"/>
        <v>46744</v>
      </c>
      <c r="AI28" s="57">
        <v>4264</v>
      </c>
      <c r="AJ28" s="57">
        <v>4192</v>
      </c>
      <c r="AK28" s="57">
        <f t="shared" si="7"/>
        <v>8456</v>
      </c>
      <c r="AL28" s="57">
        <v>220053</v>
      </c>
      <c r="AM28" s="57">
        <v>217103</v>
      </c>
      <c r="AN28" s="57">
        <f t="shared" si="8"/>
        <v>437156</v>
      </c>
      <c r="AO28" s="57">
        <v>21533</v>
      </c>
      <c r="AP28" s="57">
        <v>21493</v>
      </c>
      <c r="AQ28" s="57">
        <f t="shared" si="9"/>
        <v>43026</v>
      </c>
      <c r="AR28" s="57">
        <v>3482</v>
      </c>
      <c r="AS28" s="57">
        <v>3514</v>
      </c>
      <c r="AT28" s="57">
        <f t="shared" si="10"/>
        <v>6996</v>
      </c>
      <c r="AU28" s="57">
        <v>7454</v>
      </c>
      <c r="AV28" s="57">
        <v>4715</v>
      </c>
      <c r="AW28" s="57">
        <f t="shared" si="11"/>
        <v>12169</v>
      </c>
      <c r="AX28" s="57">
        <v>1437</v>
      </c>
      <c r="AY28" s="57">
        <v>956</v>
      </c>
      <c r="AZ28" s="57">
        <f t="shared" si="12"/>
        <v>2393</v>
      </c>
      <c r="BA28" s="57">
        <v>289</v>
      </c>
      <c r="BB28" s="57">
        <v>313</v>
      </c>
      <c r="BC28" s="57">
        <f t="shared" si="13"/>
        <v>602</v>
      </c>
      <c r="BD28" s="57">
        <f t="shared" si="75"/>
        <v>227507</v>
      </c>
      <c r="BE28" s="57">
        <f t="shared" si="74"/>
        <v>221818</v>
      </c>
      <c r="BF28" s="57">
        <f t="shared" si="15"/>
        <v>449325</v>
      </c>
      <c r="BG28" s="57">
        <f t="shared" si="64"/>
        <v>22970</v>
      </c>
      <c r="BH28" s="57">
        <f t="shared" si="65"/>
        <v>22449</v>
      </c>
      <c r="BI28" s="57">
        <f t="shared" si="17"/>
        <v>45419</v>
      </c>
      <c r="BJ28" s="46">
        <f t="shared" si="66"/>
        <v>3771</v>
      </c>
      <c r="BK28" s="46">
        <f t="shared" si="67"/>
        <v>3827</v>
      </c>
      <c r="BL28" s="46">
        <f t="shared" si="19"/>
        <v>7598</v>
      </c>
      <c r="BM28" s="57">
        <f t="shared" si="20"/>
        <v>98.26</v>
      </c>
      <c r="BN28" s="57">
        <f t="shared" si="21"/>
        <v>99.06</v>
      </c>
      <c r="BO28" s="57">
        <f t="shared" si="22"/>
        <v>98.65</v>
      </c>
      <c r="BP28" s="57">
        <f t="shared" si="23"/>
        <v>96.1</v>
      </c>
      <c r="BQ28" s="57">
        <f t="shared" si="24"/>
        <v>98.28</v>
      </c>
      <c r="BR28" s="57">
        <f t="shared" si="25"/>
        <v>97.17</v>
      </c>
      <c r="BS28" s="57">
        <f t="shared" si="26"/>
        <v>88.44</v>
      </c>
      <c r="BT28" s="57">
        <f t="shared" si="27"/>
        <v>91.29</v>
      </c>
      <c r="BU28" s="57">
        <f t="shared" si="28"/>
        <v>89.85</v>
      </c>
      <c r="BV28" s="57">
        <v>1953</v>
      </c>
      <c r="BW28" s="57">
        <v>685</v>
      </c>
      <c r="BX28" s="57">
        <f t="shared" si="29"/>
        <v>2638</v>
      </c>
      <c r="BY28" s="57">
        <v>0</v>
      </c>
      <c r="BZ28" s="57">
        <v>0</v>
      </c>
      <c r="CA28" s="57">
        <f t="shared" si="76"/>
        <v>0</v>
      </c>
      <c r="CB28" s="57">
        <v>0</v>
      </c>
      <c r="CC28" s="57">
        <v>0</v>
      </c>
      <c r="CD28" s="57">
        <f t="shared" si="31"/>
        <v>0</v>
      </c>
      <c r="CE28" s="57">
        <v>991</v>
      </c>
      <c r="CF28" s="57">
        <v>396</v>
      </c>
      <c r="CG28" s="57">
        <f t="shared" si="77"/>
        <v>1387</v>
      </c>
      <c r="CH28" s="57">
        <v>0</v>
      </c>
      <c r="CI28" s="57">
        <v>0</v>
      </c>
      <c r="CJ28" s="57">
        <f t="shared" si="33"/>
        <v>0</v>
      </c>
      <c r="CK28" s="57">
        <v>0</v>
      </c>
      <c r="CL28" s="57">
        <v>0</v>
      </c>
      <c r="CM28" s="57">
        <f t="shared" si="34"/>
        <v>0</v>
      </c>
      <c r="CN28" s="57">
        <v>0</v>
      </c>
      <c r="CO28" s="57">
        <v>0</v>
      </c>
      <c r="CP28" s="57">
        <f t="shared" si="35"/>
        <v>0</v>
      </c>
      <c r="CQ28" s="57">
        <v>0</v>
      </c>
      <c r="CR28" s="57">
        <v>0</v>
      </c>
      <c r="CS28" s="57">
        <f t="shared" si="36"/>
        <v>0</v>
      </c>
      <c r="CT28" s="57">
        <v>0</v>
      </c>
      <c r="CU28" s="57">
        <v>0</v>
      </c>
      <c r="CV28" s="57">
        <f t="shared" si="37"/>
        <v>0</v>
      </c>
      <c r="CW28" s="46">
        <f t="shared" si="68"/>
        <v>991</v>
      </c>
      <c r="CX28" s="46">
        <f t="shared" si="69"/>
        <v>396</v>
      </c>
      <c r="CY28" s="46">
        <f t="shared" si="39"/>
        <v>1387</v>
      </c>
      <c r="CZ28" s="28">
        <f t="shared" si="70"/>
        <v>0</v>
      </c>
      <c r="DA28" s="28">
        <f t="shared" si="71"/>
        <v>0</v>
      </c>
      <c r="DB28" s="2">
        <f t="shared" si="41"/>
        <v>0</v>
      </c>
      <c r="DC28" s="28">
        <f t="shared" si="72"/>
        <v>0</v>
      </c>
      <c r="DD28" s="28">
        <f t="shared" si="73"/>
        <v>0</v>
      </c>
      <c r="DE28" s="2">
        <f t="shared" si="43"/>
        <v>0</v>
      </c>
      <c r="DF28" s="57">
        <f t="shared" si="44"/>
        <v>50.74</v>
      </c>
      <c r="DG28" s="57">
        <f t="shared" si="45"/>
        <v>57.81</v>
      </c>
      <c r="DH28" s="57">
        <f t="shared" si="46"/>
        <v>52.58</v>
      </c>
      <c r="DI28" s="57" t="e">
        <f t="shared" si="47"/>
        <v>#DIV/0!</v>
      </c>
      <c r="DJ28" s="57" t="e">
        <f t="shared" si="48"/>
        <v>#DIV/0!</v>
      </c>
      <c r="DK28" s="57" t="e">
        <f t="shared" si="49"/>
        <v>#DIV/0!</v>
      </c>
      <c r="DL28" s="57" t="e">
        <f t="shared" si="50"/>
        <v>#DIV/0!</v>
      </c>
      <c r="DM28" s="57" t="e">
        <f t="shared" si="51"/>
        <v>#DIV/0!</v>
      </c>
      <c r="DN28" s="57" t="e">
        <f t="shared" si="52"/>
        <v>#DIV/0!</v>
      </c>
      <c r="DO28" s="57">
        <v>0</v>
      </c>
      <c r="DP28" s="57">
        <v>0</v>
      </c>
      <c r="DQ28" s="57">
        <v>72371</v>
      </c>
      <c r="DR28" s="57">
        <v>0</v>
      </c>
      <c r="DS28" s="57">
        <v>0</v>
      </c>
      <c r="DT28" s="57">
        <v>1409</v>
      </c>
      <c r="DU28" s="57">
        <v>0</v>
      </c>
      <c r="DV28" s="57">
        <v>0</v>
      </c>
      <c r="DW28" s="57">
        <v>112</v>
      </c>
      <c r="DX28" s="57">
        <v>0</v>
      </c>
      <c r="DY28" s="57">
        <v>0</v>
      </c>
      <c r="DZ28" s="57">
        <v>120478</v>
      </c>
      <c r="EA28" s="57">
        <v>0</v>
      </c>
      <c r="EB28" s="57">
        <v>0</v>
      </c>
      <c r="EC28" s="57">
        <v>2948</v>
      </c>
      <c r="ED28" s="57">
        <v>0</v>
      </c>
      <c r="EE28" s="57">
        <v>0</v>
      </c>
      <c r="EF28" s="57">
        <v>282</v>
      </c>
      <c r="EG28" s="57">
        <f t="shared" si="59"/>
        <v>-458091</v>
      </c>
      <c r="EH28" s="57">
        <f t="shared" si="60"/>
        <v>-450712</v>
      </c>
      <c r="EI28" s="57">
        <f t="shared" si="61"/>
        <v>-257863</v>
      </c>
      <c r="EJ28" s="57">
        <f t="shared" si="62"/>
        <v>-41062</v>
      </c>
      <c r="EK28" s="57">
        <f t="shared" si="63"/>
        <v>-7204</v>
      </c>
    </row>
    <row r="29" spans="1:142" ht="48.75" customHeight="1">
      <c r="A29" s="76"/>
      <c r="B29" s="35" t="s">
        <v>84</v>
      </c>
      <c r="C29" s="27" t="s">
        <v>57</v>
      </c>
      <c r="D29" s="63">
        <v>42796</v>
      </c>
      <c r="E29" s="63">
        <v>42821</v>
      </c>
      <c r="F29" s="81">
        <v>42921</v>
      </c>
      <c r="G29" s="81">
        <v>42929</v>
      </c>
      <c r="H29" s="6">
        <v>7449</v>
      </c>
      <c r="I29" s="6">
        <v>0</v>
      </c>
      <c r="J29" s="6">
        <v>6122</v>
      </c>
      <c r="K29" s="2">
        <f t="shared" si="0"/>
        <v>13571</v>
      </c>
      <c r="L29" s="6">
        <v>688078</v>
      </c>
      <c r="M29" s="6">
        <v>0</v>
      </c>
      <c r="N29" s="6">
        <v>421313</v>
      </c>
      <c r="O29" s="2">
        <f t="shared" si="1"/>
        <v>1109391</v>
      </c>
      <c r="P29" s="6">
        <v>348586</v>
      </c>
      <c r="Q29" s="6">
        <v>0</v>
      </c>
      <c r="R29" s="6">
        <v>242132</v>
      </c>
      <c r="S29" s="2">
        <f t="shared" si="2"/>
        <v>590718</v>
      </c>
      <c r="T29" s="15">
        <f t="shared" si="3"/>
        <v>53.25</v>
      </c>
      <c r="U29" s="6">
        <v>204</v>
      </c>
      <c r="V29" s="6">
        <v>640</v>
      </c>
      <c r="W29" s="6">
        <v>1096</v>
      </c>
      <c r="X29" s="6">
        <v>1418</v>
      </c>
      <c r="Y29" s="6">
        <v>1822</v>
      </c>
      <c r="Z29" s="6">
        <v>1972</v>
      </c>
      <c r="AA29" s="6">
        <v>6419</v>
      </c>
      <c r="AB29" s="29">
        <f t="shared" si="4"/>
        <v>0</v>
      </c>
      <c r="AC29" s="30">
        <v>429145</v>
      </c>
      <c r="AD29" s="30">
        <v>365929</v>
      </c>
      <c r="AE29" s="2">
        <f t="shared" si="5"/>
        <v>795074</v>
      </c>
      <c r="AF29" s="31">
        <v>77057</v>
      </c>
      <c r="AG29" s="31">
        <v>58109</v>
      </c>
      <c r="AH29" s="2">
        <f t="shared" si="6"/>
        <v>135166</v>
      </c>
      <c r="AI29" s="31">
        <v>56150</v>
      </c>
      <c r="AJ29" s="31">
        <v>58366</v>
      </c>
      <c r="AK29" s="2">
        <f t="shared" si="7"/>
        <v>114516</v>
      </c>
      <c r="AL29" s="30">
        <v>207979</v>
      </c>
      <c r="AM29" s="30">
        <v>188015</v>
      </c>
      <c r="AN29" s="2">
        <f t="shared" si="8"/>
        <v>395994</v>
      </c>
      <c r="AO29" s="31">
        <v>33398</v>
      </c>
      <c r="AP29" s="31">
        <v>26185</v>
      </c>
      <c r="AQ29" s="2">
        <f t="shared" si="9"/>
        <v>59583</v>
      </c>
      <c r="AR29" s="31">
        <v>24925</v>
      </c>
      <c r="AS29" s="31">
        <v>23675</v>
      </c>
      <c r="AT29" s="2">
        <f t="shared" si="10"/>
        <v>48600</v>
      </c>
      <c r="AU29" s="31">
        <v>62637</v>
      </c>
      <c r="AV29" s="31">
        <v>61994</v>
      </c>
      <c r="AW29" s="2">
        <f t="shared" si="11"/>
        <v>124631</v>
      </c>
      <c r="AX29" s="31">
        <v>11212</v>
      </c>
      <c r="AY29" s="31">
        <v>10359</v>
      </c>
      <c r="AZ29" s="2">
        <f t="shared" si="12"/>
        <v>21571</v>
      </c>
      <c r="BA29" s="31">
        <v>8174</v>
      </c>
      <c r="BB29" s="31">
        <v>9909</v>
      </c>
      <c r="BC29" s="2">
        <f t="shared" si="13"/>
        <v>18083</v>
      </c>
      <c r="BD29" s="28">
        <f t="shared" si="75"/>
        <v>270616</v>
      </c>
      <c r="BE29" s="28">
        <f t="shared" si="74"/>
        <v>250009</v>
      </c>
      <c r="BF29" s="2">
        <f t="shared" si="15"/>
        <v>520625</v>
      </c>
      <c r="BG29" s="28">
        <f t="shared" si="64"/>
        <v>44610</v>
      </c>
      <c r="BH29" s="28">
        <f t="shared" si="65"/>
        <v>36544</v>
      </c>
      <c r="BI29" s="2">
        <f t="shared" si="17"/>
        <v>81154</v>
      </c>
      <c r="BJ29" s="28">
        <f t="shared" si="66"/>
        <v>33099</v>
      </c>
      <c r="BK29" s="28">
        <f t="shared" si="67"/>
        <v>33584</v>
      </c>
      <c r="BL29" s="2">
        <f t="shared" si="19"/>
        <v>66683</v>
      </c>
      <c r="BM29" s="28">
        <f t="shared" si="20"/>
        <v>63.06</v>
      </c>
      <c r="BN29" s="28">
        <f t="shared" si="21"/>
        <v>68.319999999999993</v>
      </c>
      <c r="BO29" s="28">
        <f t="shared" si="22"/>
        <v>65.48</v>
      </c>
      <c r="BP29" s="28">
        <f t="shared" si="23"/>
        <v>57.89</v>
      </c>
      <c r="BQ29" s="28">
        <f t="shared" si="24"/>
        <v>62.89</v>
      </c>
      <c r="BR29" s="28">
        <f t="shared" si="25"/>
        <v>60.04</v>
      </c>
      <c r="BS29" s="61">
        <f t="shared" si="26"/>
        <v>58.95</v>
      </c>
      <c r="BT29" s="61">
        <f t="shared" si="27"/>
        <v>57.54</v>
      </c>
      <c r="BU29" s="61">
        <f t="shared" si="28"/>
        <v>58.23</v>
      </c>
      <c r="BV29" s="30">
        <v>184192</v>
      </c>
      <c r="BW29" s="30">
        <v>130125</v>
      </c>
      <c r="BX29" s="2">
        <f t="shared" si="29"/>
        <v>314317</v>
      </c>
      <c r="BY29" s="31">
        <v>37649</v>
      </c>
      <c r="BZ29" s="31">
        <v>26543</v>
      </c>
      <c r="CA29" s="2">
        <f t="shared" si="76"/>
        <v>64192</v>
      </c>
      <c r="CB29" s="31">
        <v>41680</v>
      </c>
      <c r="CC29" s="31">
        <v>33256</v>
      </c>
      <c r="CD29" s="2">
        <f t="shared" si="31"/>
        <v>74936</v>
      </c>
      <c r="CE29" s="30">
        <v>19827</v>
      </c>
      <c r="CF29" s="30">
        <v>13154</v>
      </c>
      <c r="CG29" s="2">
        <f t="shared" si="77"/>
        <v>32981</v>
      </c>
      <c r="CH29" s="31">
        <v>3903</v>
      </c>
      <c r="CI29" s="31">
        <v>2486</v>
      </c>
      <c r="CJ29" s="2">
        <f t="shared" si="33"/>
        <v>6389</v>
      </c>
      <c r="CK29" s="31">
        <v>3927</v>
      </c>
      <c r="CL29" s="31">
        <v>2839</v>
      </c>
      <c r="CM29" s="2">
        <f t="shared" si="34"/>
        <v>6766</v>
      </c>
      <c r="CN29" s="87">
        <v>19999</v>
      </c>
      <c r="CO29" s="87">
        <v>17113</v>
      </c>
      <c r="CP29" s="58">
        <f t="shared" si="35"/>
        <v>37112</v>
      </c>
      <c r="CQ29" s="87">
        <v>3968</v>
      </c>
      <c r="CR29" s="87">
        <v>3369</v>
      </c>
      <c r="CS29" s="58">
        <f t="shared" si="36"/>
        <v>7337</v>
      </c>
      <c r="CT29" s="87">
        <v>3975</v>
      </c>
      <c r="CU29" s="87">
        <v>3548</v>
      </c>
      <c r="CV29" s="58">
        <f t="shared" si="37"/>
        <v>7523</v>
      </c>
      <c r="CW29" s="28">
        <f t="shared" si="68"/>
        <v>39826</v>
      </c>
      <c r="CX29" s="28">
        <f t="shared" si="69"/>
        <v>30267</v>
      </c>
      <c r="CY29" s="2">
        <f t="shared" si="39"/>
        <v>70093</v>
      </c>
      <c r="CZ29" s="28">
        <f t="shared" si="70"/>
        <v>7871</v>
      </c>
      <c r="DA29" s="28">
        <f t="shared" si="71"/>
        <v>5855</v>
      </c>
      <c r="DB29" s="2">
        <f t="shared" si="41"/>
        <v>13726</v>
      </c>
      <c r="DC29" s="28">
        <f t="shared" si="72"/>
        <v>7902</v>
      </c>
      <c r="DD29" s="28">
        <f t="shared" si="73"/>
        <v>6387</v>
      </c>
      <c r="DE29" s="2">
        <f t="shared" si="43"/>
        <v>14289</v>
      </c>
      <c r="DF29" s="61">
        <f t="shared" si="44"/>
        <v>21.62</v>
      </c>
      <c r="DG29" s="61">
        <f t="shared" si="45"/>
        <v>23.26</v>
      </c>
      <c r="DH29" s="61">
        <f t="shared" si="46"/>
        <v>22.3</v>
      </c>
      <c r="DI29" s="61">
        <f t="shared" si="47"/>
        <v>20.91</v>
      </c>
      <c r="DJ29" s="61">
        <f t="shared" si="48"/>
        <v>22.06</v>
      </c>
      <c r="DK29" s="61">
        <f t="shared" si="49"/>
        <v>21.38</v>
      </c>
      <c r="DL29" s="61">
        <f t="shared" si="50"/>
        <v>18.96</v>
      </c>
      <c r="DM29" s="61">
        <f t="shared" si="51"/>
        <v>19.21</v>
      </c>
      <c r="DN29" s="61">
        <f t="shared" si="52"/>
        <v>19.07</v>
      </c>
      <c r="DO29" s="32">
        <v>107790</v>
      </c>
      <c r="DP29" s="32">
        <v>104394</v>
      </c>
      <c r="DQ29" s="58">
        <f t="shared" ref="DQ29:DQ50" si="78">DO29+DP29</f>
        <v>212184</v>
      </c>
      <c r="DR29" s="32">
        <v>15997</v>
      </c>
      <c r="DS29" s="32">
        <v>13136</v>
      </c>
      <c r="DT29" s="2">
        <f t="shared" ref="DT29:DT50" si="79">DR29+DS29</f>
        <v>29133</v>
      </c>
      <c r="DU29" s="32">
        <v>9372</v>
      </c>
      <c r="DV29" s="32">
        <v>8340</v>
      </c>
      <c r="DW29" s="2">
        <f t="shared" ref="DW29:DW50" si="80">DU29+DV29</f>
        <v>17712</v>
      </c>
      <c r="DX29" s="32">
        <v>202652</v>
      </c>
      <c r="DY29" s="32">
        <v>175882</v>
      </c>
      <c r="DZ29" s="58">
        <f t="shared" ref="DZ29:DZ50" si="81">DX29+DY29</f>
        <v>378534</v>
      </c>
      <c r="EA29" s="32">
        <v>36484</v>
      </c>
      <c r="EB29" s="32">
        <v>29263</v>
      </c>
      <c r="EC29" s="2">
        <f t="shared" ref="EC29:EC50" si="82">EA29+EB29</f>
        <v>65747</v>
      </c>
      <c r="ED29" s="32">
        <v>31629</v>
      </c>
      <c r="EE29" s="32">
        <v>31631</v>
      </c>
      <c r="EF29" s="2">
        <f t="shared" ref="EF29:EF50" si="83">ED29+EE29</f>
        <v>63260</v>
      </c>
      <c r="EG29" s="91">
        <f t="shared" si="59"/>
        <v>0</v>
      </c>
      <c r="EH29" s="91">
        <f t="shared" si="60"/>
        <v>0</v>
      </c>
      <c r="EI29" s="91">
        <f>DQ30+DZ29-CY29-BF29</f>
        <v>-212184</v>
      </c>
      <c r="EJ29" s="91">
        <f t="shared" si="62"/>
        <v>0</v>
      </c>
      <c r="EK29" s="91">
        <f t="shared" si="63"/>
        <v>0</v>
      </c>
      <c r="EL29" s="34"/>
    </row>
    <row r="30" spans="1:142" ht="28.5">
      <c r="A30" s="76">
        <v>11</v>
      </c>
      <c r="B30" s="27" t="s">
        <v>67</v>
      </c>
      <c r="C30" s="27" t="s">
        <v>68</v>
      </c>
      <c r="D30" s="63">
        <v>42837</v>
      </c>
      <c r="E30" s="63">
        <v>42845</v>
      </c>
      <c r="F30" s="81">
        <v>42930</v>
      </c>
      <c r="G30" s="81">
        <v>42936</v>
      </c>
      <c r="H30" s="6">
        <v>29</v>
      </c>
      <c r="I30" s="6">
        <v>0</v>
      </c>
      <c r="J30" s="6">
        <v>139</v>
      </c>
      <c r="K30" s="2">
        <f t="shared" si="0"/>
        <v>168</v>
      </c>
      <c r="L30" s="6">
        <v>316</v>
      </c>
      <c r="M30" s="6">
        <v>0</v>
      </c>
      <c r="N30" s="6">
        <v>1538</v>
      </c>
      <c r="O30" s="2">
        <f t="shared" si="1"/>
        <v>1854</v>
      </c>
      <c r="P30" s="6">
        <v>203</v>
      </c>
      <c r="Q30" s="6">
        <v>0</v>
      </c>
      <c r="R30" s="6">
        <v>649</v>
      </c>
      <c r="S30" s="2">
        <f t="shared" si="2"/>
        <v>852</v>
      </c>
      <c r="T30" s="15">
        <f t="shared" si="3"/>
        <v>45.95</v>
      </c>
      <c r="U30" s="6"/>
      <c r="V30" s="6"/>
      <c r="W30" s="6"/>
      <c r="X30" s="6"/>
      <c r="Y30" s="6"/>
      <c r="Z30" s="6"/>
      <c r="AA30" s="6"/>
      <c r="AB30" s="29">
        <f t="shared" si="4"/>
        <v>168</v>
      </c>
      <c r="AC30" s="30">
        <v>1406</v>
      </c>
      <c r="AD30" s="30">
        <v>448</v>
      </c>
      <c r="AE30" s="2">
        <f t="shared" si="5"/>
        <v>1854</v>
      </c>
      <c r="AF30" s="31">
        <v>104</v>
      </c>
      <c r="AG30" s="31">
        <v>71</v>
      </c>
      <c r="AH30" s="2">
        <f t="shared" si="6"/>
        <v>175</v>
      </c>
      <c r="AI30" s="31">
        <v>52</v>
      </c>
      <c r="AJ30" s="31">
        <v>56</v>
      </c>
      <c r="AK30" s="2">
        <f t="shared" si="7"/>
        <v>108</v>
      </c>
      <c r="AL30" s="30">
        <v>519</v>
      </c>
      <c r="AM30" s="30">
        <v>32</v>
      </c>
      <c r="AN30" s="2">
        <f t="shared" si="8"/>
        <v>551</v>
      </c>
      <c r="AO30" s="31">
        <v>11</v>
      </c>
      <c r="AP30" s="31">
        <v>5</v>
      </c>
      <c r="AQ30" s="2">
        <f t="shared" si="9"/>
        <v>16</v>
      </c>
      <c r="AR30" s="31">
        <v>1</v>
      </c>
      <c r="AS30" s="31">
        <v>2</v>
      </c>
      <c r="AT30" s="2">
        <f t="shared" si="10"/>
        <v>3</v>
      </c>
      <c r="AU30" s="31">
        <v>560</v>
      </c>
      <c r="AV30" s="31">
        <v>303</v>
      </c>
      <c r="AW30" s="2">
        <f t="shared" si="11"/>
        <v>863</v>
      </c>
      <c r="AX30" s="31">
        <v>64</v>
      </c>
      <c r="AY30" s="31">
        <v>45</v>
      </c>
      <c r="AZ30" s="2">
        <f t="shared" si="12"/>
        <v>109</v>
      </c>
      <c r="BA30" s="31">
        <v>36</v>
      </c>
      <c r="BB30" s="31">
        <v>44</v>
      </c>
      <c r="BC30" s="2">
        <f t="shared" si="13"/>
        <v>80</v>
      </c>
      <c r="BD30" s="28">
        <f t="shared" si="75"/>
        <v>1079</v>
      </c>
      <c r="BE30" s="28">
        <f t="shared" si="74"/>
        <v>335</v>
      </c>
      <c r="BF30" s="2">
        <f t="shared" si="15"/>
        <v>1414</v>
      </c>
      <c r="BG30" s="28">
        <f t="shared" si="64"/>
        <v>75</v>
      </c>
      <c r="BH30" s="28">
        <f t="shared" si="65"/>
        <v>50</v>
      </c>
      <c r="BI30" s="2">
        <f t="shared" si="17"/>
        <v>125</v>
      </c>
      <c r="BJ30" s="28">
        <f t="shared" si="66"/>
        <v>37</v>
      </c>
      <c r="BK30" s="28">
        <f t="shared" si="67"/>
        <v>46</v>
      </c>
      <c r="BL30" s="2">
        <f t="shared" si="19"/>
        <v>83</v>
      </c>
      <c r="BM30" s="28">
        <f t="shared" si="20"/>
        <v>76.739999999999995</v>
      </c>
      <c r="BN30" s="28">
        <f t="shared" si="21"/>
        <v>74.78</v>
      </c>
      <c r="BO30" s="28">
        <f t="shared" si="22"/>
        <v>76.27</v>
      </c>
      <c r="BP30" s="28">
        <f t="shared" si="23"/>
        <v>72.12</v>
      </c>
      <c r="BQ30" s="28">
        <f t="shared" si="24"/>
        <v>70.42</v>
      </c>
      <c r="BR30" s="28">
        <f t="shared" si="25"/>
        <v>71.430000000000007</v>
      </c>
      <c r="BS30" s="61">
        <f t="shared" si="26"/>
        <v>71.150000000000006</v>
      </c>
      <c r="BT30" s="61">
        <f t="shared" si="27"/>
        <v>82.14</v>
      </c>
      <c r="BU30" s="61">
        <f t="shared" si="28"/>
        <v>76.849999999999994</v>
      </c>
      <c r="BV30" s="30">
        <v>0</v>
      </c>
      <c r="BW30" s="30">
        <v>0</v>
      </c>
      <c r="BX30" s="2">
        <f t="shared" si="29"/>
        <v>0</v>
      </c>
      <c r="BY30" s="31">
        <v>0</v>
      </c>
      <c r="BZ30" s="31">
        <v>0</v>
      </c>
      <c r="CA30" s="2">
        <f t="shared" si="76"/>
        <v>0</v>
      </c>
      <c r="CB30" s="31">
        <v>0</v>
      </c>
      <c r="CC30" s="31">
        <v>0</v>
      </c>
      <c r="CD30" s="2">
        <f t="shared" si="31"/>
        <v>0</v>
      </c>
      <c r="CE30" s="31">
        <v>0</v>
      </c>
      <c r="CF30" s="31">
        <v>0</v>
      </c>
      <c r="CG30" s="2">
        <f t="shared" si="77"/>
        <v>0</v>
      </c>
      <c r="CH30" s="31">
        <v>0</v>
      </c>
      <c r="CI30" s="31">
        <v>0</v>
      </c>
      <c r="CJ30" s="2">
        <f t="shared" si="33"/>
        <v>0</v>
      </c>
      <c r="CK30" s="31">
        <v>0</v>
      </c>
      <c r="CL30" s="31">
        <v>0</v>
      </c>
      <c r="CM30" s="2">
        <f t="shared" si="34"/>
        <v>0</v>
      </c>
      <c r="CN30" s="89">
        <v>0</v>
      </c>
      <c r="CO30" s="89">
        <v>0</v>
      </c>
      <c r="CP30" s="58">
        <f t="shared" si="35"/>
        <v>0</v>
      </c>
      <c r="CQ30" s="87">
        <v>0</v>
      </c>
      <c r="CR30" s="87">
        <v>0</v>
      </c>
      <c r="CS30" s="58">
        <f t="shared" si="36"/>
        <v>0</v>
      </c>
      <c r="CT30" s="87">
        <v>0</v>
      </c>
      <c r="CU30" s="87">
        <v>0</v>
      </c>
      <c r="CV30" s="58">
        <f t="shared" si="37"/>
        <v>0</v>
      </c>
      <c r="CW30" s="28">
        <f t="shared" si="68"/>
        <v>0</v>
      </c>
      <c r="CX30" s="28">
        <f t="shared" si="69"/>
        <v>0</v>
      </c>
      <c r="CY30" s="2">
        <f t="shared" si="39"/>
        <v>0</v>
      </c>
      <c r="CZ30" s="28">
        <f t="shared" si="70"/>
        <v>0</v>
      </c>
      <c r="DA30" s="28">
        <f t="shared" si="71"/>
        <v>0</v>
      </c>
      <c r="DB30" s="2">
        <f t="shared" si="41"/>
        <v>0</v>
      </c>
      <c r="DC30" s="28">
        <f t="shared" si="72"/>
        <v>0</v>
      </c>
      <c r="DD30" s="28">
        <f t="shared" si="73"/>
        <v>0</v>
      </c>
      <c r="DE30" s="2">
        <f t="shared" si="43"/>
        <v>0</v>
      </c>
      <c r="DF30" s="61" t="e">
        <f t="shared" si="44"/>
        <v>#DIV/0!</v>
      </c>
      <c r="DG30" s="61" t="e">
        <f t="shared" si="45"/>
        <v>#DIV/0!</v>
      </c>
      <c r="DH30" s="61" t="e">
        <f t="shared" si="46"/>
        <v>#DIV/0!</v>
      </c>
      <c r="DI30" s="61" t="e">
        <f t="shared" si="47"/>
        <v>#DIV/0!</v>
      </c>
      <c r="DJ30" s="61" t="e">
        <f t="shared" si="48"/>
        <v>#DIV/0!</v>
      </c>
      <c r="DK30" s="61" t="e">
        <f t="shared" si="49"/>
        <v>#DIV/0!</v>
      </c>
      <c r="DL30" s="61" t="e">
        <f t="shared" si="50"/>
        <v>#DIV/0!</v>
      </c>
      <c r="DM30" s="61" t="e">
        <f t="shared" si="51"/>
        <v>#DIV/0!</v>
      </c>
      <c r="DN30" s="61" t="e">
        <f t="shared" si="52"/>
        <v>#DIV/0!</v>
      </c>
      <c r="DO30" s="32"/>
      <c r="DP30" s="32"/>
      <c r="DQ30" s="2">
        <f t="shared" si="78"/>
        <v>0</v>
      </c>
      <c r="DR30" s="32"/>
      <c r="DS30" s="32"/>
      <c r="DT30" s="2">
        <f t="shared" si="79"/>
        <v>0</v>
      </c>
      <c r="DU30" s="32"/>
      <c r="DV30" s="32"/>
      <c r="DW30" s="2">
        <f t="shared" si="80"/>
        <v>0</v>
      </c>
      <c r="DX30" s="32"/>
      <c r="DY30" s="32"/>
      <c r="DZ30" s="2">
        <f t="shared" si="81"/>
        <v>0</v>
      </c>
      <c r="EA30" s="32"/>
      <c r="EB30" s="32"/>
      <c r="EC30" s="2">
        <f t="shared" si="82"/>
        <v>0</v>
      </c>
      <c r="ED30" s="32"/>
      <c r="EE30" s="32"/>
      <c r="EF30" s="2">
        <f t="shared" si="83"/>
        <v>0</v>
      </c>
      <c r="EG30" s="4">
        <f t="shared" si="59"/>
        <v>0</v>
      </c>
      <c r="EH30" s="91">
        <f t="shared" si="60"/>
        <v>-562</v>
      </c>
      <c r="EI30" s="4">
        <f>DQ31+DZ30-CY30-BF30</f>
        <v>896775</v>
      </c>
      <c r="EJ30" s="4">
        <f t="shared" si="62"/>
        <v>-125</v>
      </c>
      <c r="EK30" s="4">
        <f t="shared" si="63"/>
        <v>-83</v>
      </c>
      <c r="EL30" s="34"/>
    </row>
    <row r="31" spans="1:142" ht="30">
      <c r="A31" s="51">
        <v>30</v>
      </c>
      <c r="B31" s="43" t="s">
        <v>107</v>
      </c>
      <c r="C31" s="48" t="s">
        <v>61</v>
      </c>
      <c r="D31" s="64">
        <v>42801</v>
      </c>
      <c r="E31" s="64">
        <v>42826</v>
      </c>
      <c r="F31" s="64">
        <v>42934</v>
      </c>
      <c r="G31" s="64">
        <v>42949</v>
      </c>
      <c r="H31" s="46">
        <v>0</v>
      </c>
      <c r="I31" s="46">
        <v>21684</v>
      </c>
      <c r="J31" s="46">
        <v>0</v>
      </c>
      <c r="K31" s="46">
        <f t="shared" si="0"/>
        <v>21684</v>
      </c>
      <c r="L31" s="46">
        <v>0</v>
      </c>
      <c r="M31" s="46">
        <v>1755005</v>
      </c>
      <c r="N31" s="46">
        <v>0</v>
      </c>
      <c r="O31" s="46">
        <f t="shared" si="1"/>
        <v>1755005</v>
      </c>
      <c r="P31" s="46">
        <v>0</v>
      </c>
      <c r="Q31" s="46">
        <v>1537034</v>
      </c>
      <c r="R31" s="46">
        <v>0</v>
      </c>
      <c r="S31" s="46">
        <f t="shared" si="2"/>
        <v>1537034</v>
      </c>
      <c r="T31" s="46">
        <f t="shared" si="3"/>
        <v>87.58</v>
      </c>
      <c r="U31" s="57">
        <v>3676</v>
      </c>
      <c r="V31" s="57">
        <v>8029</v>
      </c>
      <c r="W31" s="57">
        <v>5025</v>
      </c>
      <c r="X31" s="57">
        <v>2578</v>
      </c>
      <c r="Y31" s="57">
        <v>1154</v>
      </c>
      <c r="Z31" s="57">
        <v>581</v>
      </c>
      <c r="AA31" s="57">
        <v>641</v>
      </c>
      <c r="AB31" s="60">
        <f t="shared" si="4"/>
        <v>0</v>
      </c>
      <c r="AC31" s="46">
        <v>949323</v>
      </c>
      <c r="AD31" s="46">
        <v>759013</v>
      </c>
      <c r="AE31" s="46">
        <f t="shared" si="5"/>
        <v>1708336</v>
      </c>
      <c r="AF31" s="46">
        <v>138887</v>
      </c>
      <c r="AG31" s="46">
        <v>112343</v>
      </c>
      <c r="AH31" s="46">
        <f t="shared" si="6"/>
        <v>251230</v>
      </c>
      <c r="AI31" s="46">
        <v>83241</v>
      </c>
      <c r="AJ31" s="46">
        <v>66302</v>
      </c>
      <c r="AK31" s="46">
        <f t="shared" si="7"/>
        <v>149543</v>
      </c>
      <c r="AL31" s="46">
        <v>799260</v>
      </c>
      <c r="AM31" s="46">
        <v>685002</v>
      </c>
      <c r="AN31" s="46">
        <f t="shared" si="8"/>
        <v>1484262</v>
      </c>
      <c r="AO31" s="46">
        <v>108819</v>
      </c>
      <c r="AP31" s="46">
        <v>95959</v>
      </c>
      <c r="AQ31" s="46">
        <f t="shared" si="9"/>
        <v>204778</v>
      </c>
      <c r="AR31" s="46">
        <v>63430</v>
      </c>
      <c r="AS31" s="46">
        <v>54168</v>
      </c>
      <c r="AT31" s="46">
        <f t="shared" si="10"/>
        <v>117598</v>
      </c>
      <c r="AU31" s="46">
        <v>18565</v>
      </c>
      <c r="AV31" s="46">
        <v>9782</v>
      </c>
      <c r="AW31" s="46">
        <f t="shared" si="11"/>
        <v>28347</v>
      </c>
      <c r="AX31" s="46">
        <v>3795</v>
      </c>
      <c r="AY31" s="46">
        <v>2302</v>
      </c>
      <c r="AZ31" s="46">
        <f t="shared" si="12"/>
        <v>6097</v>
      </c>
      <c r="BA31" s="46">
        <v>1653</v>
      </c>
      <c r="BB31" s="46">
        <v>1083</v>
      </c>
      <c r="BC31" s="46">
        <f t="shared" si="13"/>
        <v>2736</v>
      </c>
      <c r="BD31" s="46">
        <f t="shared" si="75"/>
        <v>817825</v>
      </c>
      <c r="BE31" s="46">
        <f t="shared" si="74"/>
        <v>694784</v>
      </c>
      <c r="BF31" s="46">
        <f t="shared" si="15"/>
        <v>1512609</v>
      </c>
      <c r="BG31" s="46">
        <f t="shared" si="64"/>
        <v>112614</v>
      </c>
      <c r="BH31" s="46">
        <f t="shared" si="65"/>
        <v>98261</v>
      </c>
      <c r="BI31" s="46">
        <f t="shared" si="17"/>
        <v>210875</v>
      </c>
      <c r="BJ31" s="46">
        <f t="shared" si="66"/>
        <v>65083</v>
      </c>
      <c r="BK31" s="46">
        <f t="shared" si="67"/>
        <v>55251</v>
      </c>
      <c r="BL31" s="46">
        <f t="shared" si="19"/>
        <v>120334</v>
      </c>
      <c r="BM31" s="46">
        <f t="shared" si="20"/>
        <v>86.15</v>
      </c>
      <c r="BN31" s="46">
        <f t="shared" si="21"/>
        <v>91.54</v>
      </c>
      <c r="BO31" s="46">
        <f t="shared" si="22"/>
        <v>88.54</v>
      </c>
      <c r="BP31" s="46">
        <f t="shared" si="23"/>
        <v>81.08</v>
      </c>
      <c r="BQ31" s="46">
        <f t="shared" si="24"/>
        <v>87.47</v>
      </c>
      <c r="BR31" s="46">
        <f t="shared" si="25"/>
        <v>83.94</v>
      </c>
      <c r="BS31" s="46">
        <f t="shared" si="26"/>
        <v>78.19</v>
      </c>
      <c r="BT31" s="46">
        <f t="shared" si="27"/>
        <v>83.33</v>
      </c>
      <c r="BU31" s="46">
        <f t="shared" si="28"/>
        <v>80.47</v>
      </c>
      <c r="BV31" s="46">
        <v>33623</v>
      </c>
      <c r="BW31" s="46">
        <v>13046</v>
      </c>
      <c r="BX31" s="46">
        <f t="shared" si="29"/>
        <v>46669</v>
      </c>
      <c r="BY31" s="46">
        <v>4522</v>
      </c>
      <c r="BZ31" s="46">
        <v>1983</v>
      </c>
      <c r="CA31" s="46">
        <f t="shared" si="76"/>
        <v>6505</v>
      </c>
      <c r="CB31" s="46">
        <v>1560</v>
      </c>
      <c r="CC31" s="46">
        <v>695</v>
      </c>
      <c r="CD31" s="46">
        <f t="shared" si="31"/>
        <v>2255</v>
      </c>
      <c r="CE31" s="46">
        <v>14966</v>
      </c>
      <c r="CF31" s="46">
        <v>7251</v>
      </c>
      <c r="CG31" s="46">
        <f t="shared" si="77"/>
        <v>22217</v>
      </c>
      <c r="CH31" s="46">
        <v>1625</v>
      </c>
      <c r="CI31" s="46">
        <v>918</v>
      </c>
      <c r="CJ31" s="46">
        <f t="shared" si="33"/>
        <v>2543</v>
      </c>
      <c r="CK31" s="46">
        <v>684</v>
      </c>
      <c r="CL31" s="46">
        <v>383</v>
      </c>
      <c r="CM31" s="46">
        <f t="shared" si="34"/>
        <v>1067</v>
      </c>
      <c r="CN31" s="46">
        <v>1609</v>
      </c>
      <c r="CO31" s="46">
        <v>599</v>
      </c>
      <c r="CP31" s="46">
        <f t="shared" si="35"/>
        <v>2208</v>
      </c>
      <c r="CQ31" s="46">
        <v>267</v>
      </c>
      <c r="CR31" s="46">
        <v>108</v>
      </c>
      <c r="CS31" s="46">
        <f t="shared" si="36"/>
        <v>375</v>
      </c>
      <c r="CT31" s="46">
        <v>71</v>
      </c>
      <c r="CU31" s="46">
        <v>33</v>
      </c>
      <c r="CV31" s="46">
        <f t="shared" si="37"/>
        <v>104</v>
      </c>
      <c r="CW31" s="46">
        <f t="shared" si="68"/>
        <v>16575</v>
      </c>
      <c r="CX31" s="46">
        <f t="shared" si="69"/>
        <v>7850</v>
      </c>
      <c r="CY31" s="46">
        <f t="shared" si="39"/>
        <v>24425</v>
      </c>
      <c r="CZ31" s="28">
        <f t="shared" si="70"/>
        <v>1892</v>
      </c>
      <c r="DA31" s="28">
        <f t="shared" si="71"/>
        <v>1026</v>
      </c>
      <c r="DB31" s="2">
        <f t="shared" si="41"/>
        <v>2918</v>
      </c>
      <c r="DC31" s="28">
        <f t="shared" si="72"/>
        <v>755</v>
      </c>
      <c r="DD31" s="28">
        <f t="shared" si="73"/>
        <v>416</v>
      </c>
      <c r="DE31" s="2">
        <f t="shared" si="43"/>
        <v>1171</v>
      </c>
      <c r="DF31" s="57">
        <f t="shared" si="44"/>
        <v>49.3</v>
      </c>
      <c r="DG31" s="57">
        <f t="shared" si="45"/>
        <v>60.17</v>
      </c>
      <c r="DH31" s="57">
        <f t="shared" si="46"/>
        <v>52.34</v>
      </c>
      <c r="DI31" s="46">
        <f t="shared" si="47"/>
        <v>41.84</v>
      </c>
      <c r="DJ31" s="46">
        <f t="shared" si="48"/>
        <v>51.74</v>
      </c>
      <c r="DK31" s="46">
        <f t="shared" si="49"/>
        <v>44.86</v>
      </c>
      <c r="DL31" s="46">
        <f t="shared" si="50"/>
        <v>48.4</v>
      </c>
      <c r="DM31" s="46">
        <f t="shared" si="51"/>
        <v>59.86</v>
      </c>
      <c r="DN31" s="46">
        <f t="shared" si="52"/>
        <v>51.93</v>
      </c>
      <c r="DO31" s="46">
        <v>445593</v>
      </c>
      <c r="DP31" s="46">
        <v>452596</v>
      </c>
      <c r="DQ31" s="46">
        <f t="shared" si="78"/>
        <v>898189</v>
      </c>
      <c r="DR31" s="46">
        <v>50994</v>
      </c>
      <c r="DS31" s="46">
        <v>55163</v>
      </c>
      <c r="DT31" s="46">
        <f t="shared" si="79"/>
        <v>106157</v>
      </c>
      <c r="DU31" s="46">
        <v>27132</v>
      </c>
      <c r="DV31" s="46">
        <v>26310</v>
      </c>
      <c r="DW31" s="46">
        <f t="shared" si="80"/>
        <v>53442</v>
      </c>
      <c r="DX31" s="46">
        <v>388807</v>
      </c>
      <c r="DY31" s="46">
        <v>250038</v>
      </c>
      <c r="DZ31" s="46">
        <f t="shared" si="81"/>
        <v>638845</v>
      </c>
      <c r="EA31" s="46">
        <v>63447</v>
      </c>
      <c r="EB31" s="46">
        <v>43901</v>
      </c>
      <c r="EC31" s="46">
        <f t="shared" si="82"/>
        <v>107348</v>
      </c>
      <c r="ED31" s="46">
        <v>38706</v>
      </c>
      <c r="EE31" s="46">
        <v>29357</v>
      </c>
      <c r="EF31" s="46">
        <f t="shared" si="83"/>
        <v>68063</v>
      </c>
      <c r="EG31" s="46">
        <f t="shared" si="59"/>
        <v>0</v>
      </c>
      <c r="EH31" s="57">
        <f t="shared" si="60"/>
        <v>0</v>
      </c>
      <c r="EI31" s="46">
        <f t="shared" ref="EI31:EI50" si="84">DQ31+DZ31-CY31-BF31</f>
        <v>0</v>
      </c>
      <c r="EJ31" s="46">
        <f t="shared" si="62"/>
        <v>-288</v>
      </c>
      <c r="EK31" s="46">
        <f t="shared" si="63"/>
        <v>0</v>
      </c>
    </row>
    <row r="32" spans="1:142" ht="45">
      <c r="A32" s="51">
        <v>42</v>
      </c>
      <c r="B32" s="48" t="s">
        <v>128</v>
      </c>
      <c r="C32" s="46" t="s">
        <v>68</v>
      </c>
      <c r="D32" s="70">
        <v>42837</v>
      </c>
      <c r="E32" s="70">
        <v>42845</v>
      </c>
      <c r="F32" s="70">
        <v>42930</v>
      </c>
      <c r="G32" s="70">
        <v>42936</v>
      </c>
      <c r="H32" s="46">
        <v>29</v>
      </c>
      <c r="I32" s="46">
        <v>0</v>
      </c>
      <c r="J32" s="46">
        <v>139</v>
      </c>
      <c r="K32" s="46">
        <f t="shared" si="0"/>
        <v>168</v>
      </c>
      <c r="L32" s="46">
        <v>316</v>
      </c>
      <c r="M32" s="46">
        <v>0</v>
      </c>
      <c r="N32" s="46">
        <v>1538</v>
      </c>
      <c r="O32" s="46">
        <f t="shared" si="1"/>
        <v>1854</v>
      </c>
      <c r="P32" s="46">
        <v>203</v>
      </c>
      <c r="Q32" s="46">
        <v>0</v>
      </c>
      <c r="R32" s="46">
        <v>649</v>
      </c>
      <c r="S32" s="46">
        <f t="shared" si="2"/>
        <v>852</v>
      </c>
      <c r="T32" s="46">
        <f t="shared" si="3"/>
        <v>45.95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  <c r="Z32" s="57">
        <v>0</v>
      </c>
      <c r="AA32" s="57">
        <v>0</v>
      </c>
      <c r="AB32" s="60">
        <f t="shared" si="4"/>
        <v>168</v>
      </c>
      <c r="AC32" s="46">
        <v>1406</v>
      </c>
      <c r="AD32" s="46">
        <v>448</v>
      </c>
      <c r="AE32" s="46">
        <f t="shared" si="5"/>
        <v>1854</v>
      </c>
      <c r="AF32" s="46">
        <v>104</v>
      </c>
      <c r="AG32" s="46">
        <v>71</v>
      </c>
      <c r="AH32" s="46">
        <f t="shared" si="6"/>
        <v>175</v>
      </c>
      <c r="AI32" s="46">
        <v>52</v>
      </c>
      <c r="AJ32" s="46">
        <v>56</v>
      </c>
      <c r="AK32" s="46">
        <f t="shared" si="7"/>
        <v>108</v>
      </c>
      <c r="AL32" s="46">
        <v>519</v>
      </c>
      <c r="AM32" s="46">
        <v>32</v>
      </c>
      <c r="AN32" s="46">
        <f t="shared" si="8"/>
        <v>551</v>
      </c>
      <c r="AO32" s="46">
        <v>11</v>
      </c>
      <c r="AP32" s="46">
        <v>5</v>
      </c>
      <c r="AQ32" s="46">
        <f t="shared" si="9"/>
        <v>16</v>
      </c>
      <c r="AR32" s="46">
        <v>16</v>
      </c>
      <c r="AS32" s="46">
        <v>1</v>
      </c>
      <c r="AT32" s="46">
        <f t="shared" si="10"/>
        <v>17</v>
      </c>
      <c r="AU32" s="46">
        <v>560</v>
      </c>
      <c r="AV32" s="46">
        <v>303</v>
      </c>
      <c r="AW32" s="46">
        <f t="shared" si="11"/>
        <v>863</v>
      </c>
      <c r="AX32" s="46">
        <v>64</v>
      </c>
      <c r="AY32" s="46">
        <v>45</v>
      </c>
      <c r="AZ32" s="46">
        <f t="shared" si="12"/>
        <v>109</v>
      </c>
      <c r="BA32" s="46">
        <v>36</v>
      </c>
      <c r="BB32" s="46">
        <v>44</v>
      </c>
      <c r="BC32" s="46">
        <f t="shared" si="13"/>
        <v>80</v>
      </c>
      <c r="BD32" s="46">
        <v>837</v>
      </c>
      <c r="BE32" s="46">
        <v>115</v>
      </c>
      <c r="BF32" s="46">
        <f t="shared" si="15"/>
        <v>952</v>
      </c>
      <c r="BG32" s="46">
        <v>31</v>
      </c>
      <c r="BH32" s="46">
        <v>18</v>
      </c>
      <c r="BI32" s="46">
        <f t="shared" si="17"/>
        <v>49</v>
      </c>
      <c r="BJ32" s="46">
        <v>7</v>
      </c>
      <c r="BK32" s="46">
        <v>18</v>
      </c>
      <c r="BL32" s="46">
        <f t="shared" si="19"/>
        <v>25</v>
      </c>
      <c r="BM32" s="46">
        <f t="shared" si="20"/>
        <v>59.53</v>
      </c>
      <c r="BN32" s="46">
        <f t="shared" si="21"/>
        <v>25.67</v>
      </c>
      <c r="BO32" s="46">
        <f t="shared" si="22"/>
        <v>51.35</v>
      </c>
      <c r="BP32" s="46">
        <f t="shared" si="23"/>
        <v>29.81</v>
      </c>
      <c r="BQ32" s="46">
        <f t="shared" si="24"/>
        <v>25.35</v>
      </c>
      <c r="BR32" s="46">
        <f t="shared" si="25"/>
        <v>28</v>
      </c>
      <c r="BS32" s="46">
        <f t="shared" si="26"/>
        <v>13.46</v>
      </c>
      <c r="BT32" s="46">
        <f t="shared" si="27"/>
        <v>32.14</v>
      </c>
      <c r="BU32" s="46">
        <f t="shared" si="28"/>
        <v>23.15</v>
      </c>
      <c r="BV32" s="46">
        <v>0</v>
      </c>
      <c r="BW32" s="46">
        <v>0</v>
      </c>
      <c r="BX32" s="46">
        <f t="shared" si="29"/>
        <v>0</v>
      </c>
      <c r="BY32" s="46">
        <v>0</v>
      </c>
      <c r="BZ32" s="46">
        <v>0</v>
      </c>
      <c r="CA32" s="46">
        <f t="shared" si="76"/>
        <v>0</v>
      </c>
      <c r="CB32" s="46">
        <v>0</v>
      </c>
      <c r="CC32" s="46">
        <v>0</v>
      </c>
      <c r="CD32" s="46">
        <f t="shared" si="31"/>
        <v>0</v>
      </c>
      <c r="CE32" s="46">
        <v>0</v>
      </c>
      <c r="CF32" s="46">
        <v>0</v>
      </c>
      <c r="CG32" s="46">
        <f t="shared" si="77"/>
        <v>0</v>
      </c>
      <c r="CH32" s="46">
        <v>0</v>
      </c>
      <c r="CI32" s="46">
        <v>0</v>
      </c>
      <c r="CJ32" s="46">
        <f t="shared" si="33"/>
        <v>0</v>
      </c>
      <c r="CK32" s="46">
        <v>0</v>
      </c>
      <c r="CL32" s="46">
        <v>0</v>
      </c>
      <c r="CM32" s="46">
        <f t="shared" si="34"/>
        <v>0</v>
      </c>
      <c r="CN32" s="46">
        <v>0</v>
      </c>
      <c r="CO32" s="46">
        <v>0</v>
      </c>
      <c r="CP32" s="46">
        <f t="shared" si="35"/>
        <v>0</v>
      </c>
      <c r="CQ32" s="46">
        <v>0</v>
      </c>
      <c r="CR32" s="46">
        <v>0</v>
      </c>
      <c r="CS32" s="46">
        <f t="shared" si="36"/>
        <v>0</v>
      </c>
      <c r="CT32" s="46">
        <v>0</v>
      </c>
      <c r="CU32" s="46">
        <v>0</v>
      </c>
      <c r="CV32" s="46">
        <f t="shared" si="37"/>
        <v>0</v>
      </c>
      <c r="CW32" s="46">
        <v>0</v>
      </c>
      <c r="CX32" s="46">
        <v>0</v>
      </c>
      <c r="CY32" s="46">
        <f t="shared" si="39"/>
        <v>0</v>
      </c>
      <c r="CZ32" s="46">
        <v>0</v>
      </c>
      <c r="DA32" s="46">
        <v>0</v>
      </c>
      <c r="DB32" s="46">
        <f t="shared" si="41"/>
        <v>0</v>
      </c>
      <c r="DC32" s="46">
        <v>0</v>
      </c>
      <c r="DD32" s="46">
        <v>0</v>
      </c>
      <c r="DE32" s="46">
        <f t="shared" si="43"/>
        <v>0</v>
      </c>
      <c r="DF32" s="57" t="e">
        <f t="shared" si="44"/>
        <v>#DIV/0!</v>
      </c>
      <c r="DG32" s="57" t="e">
        <f t="shared" si="45"/>
        <v>#DIV/0!</v>
      </c>
      <c r="DH32" s="57" t="e">
        <f t="shared" si="46"/>
        <v>#DIV/0!</v>
      </c>
      <c r="DI32" s="46" t="e">
        <f t="shared" si="47"/>
        <v>#DIV/0!</v>
      </c>
      <c r="DJ32" s="46" t="e">
        <f t="shared" si="48"/>
        <v>#DIV/0!</v>
      </c>
      <c r="DK32" s="46" t="e">
        <f t="shared" si="49"/>
        <v>#DIV/0!</v>
      </c>
      <c r="DL32" s="46" t="e">
        <f t="shared" si="50"/>
        <v>#DIV/0!</v>
      </c>
      <c r="DM32" s="46" t="e">
        <f t="shared" si="51"/>
        <v>#DIV/0!</v>
      </c>
      <c r="DN32" s="46" t="e">
        <f t="shared" si="52"/>
        <v>#DIV/0!</v>
      </c>
      <c r="DO32" s="46">
        <v>0</v>
      </c>
      <c r="DP32" s="46">
        <v>0</v>
      </c>
      <c r="DQ32" s="46">
        <f t="shared" si="78"/>
        <v>0</v>
      </c>
      <c r="DR32" s="46">
        <v>0</v>
      </c>
      <c r="DS32" s="46">
        <v>0</v>
      </c>
      <c r="DT32" s="46">
        <f t="shared" si="79"/>
        <v>0</v>
      </c>
      <c r="DU32" s="46">
        <v>0</v>
      </c>
      <c r="DV32" s="46">
        <v>0</v>
      </c>
      <c r="DW32" s="46">
        <f t="shared" si="80"/>
        <v>0</v>
      </c>
      <c r="DX32" s="46">
        <v>0</v>
      </c>
      <c r="DY32" s="46">
        <v>0</v>
      </c>
      <c r="DZ32" s="46">
        <f t="shared" si="81"/>
        <v>0</v>
      </c>
      <c r="EA32" s="46">
        <v>0</v>
      </c>
      <c r="EB32" s="46">
        <v>0</v>
      </c>
      <c r="EC32" s="46">
        <f t="shared" si="82"/>
        <v>0</v>
      </c>
      <c r="ED32" s="46">
        <v>0</v>
      </c>
      <c r="EE32" s="46">
        <v>0</v>
      </c>
      <c r="EF32" s="46">
        <f t="shared" si="83"/>
        <v>0</v>
      </c>
      <c r="EG32" s="46">
        <f t="shared" si="59"/>
        <v>0</v>
      </c>
      <c r="EH32" s="57">
        <f t="shared" si="60"/>
        <v>-100</v>
      </c>
      <c r="EI32" s="46">
        <f t="shared" si="84"/>
        <v>-952</v>
      </c>
      <c r="EJ32" s="46">
        <f t="shared" si="62"/>
        <v>-49</v>
      </c>
      <c r="EK32" s="46">
        <f t="shared" si="63"/>
        <v>-25</v>
      </c>
    </row>
    <row r="33" spans="1:142" ht="28.5">
      <c r="A33" s="51">
        <v>28</v>
      </c>
      <c r="B33" s="67" t="s">
        <v>106</v>
      </c>
      <c r="C33" s="48" t="s">
        <v>105</v>
      </c>
      <c r="D33" s="65" t="s">
        <v>75</v>
      </c>
      <c r="E33" s="65" t="s">
        <v>75</v>
      </c>
      <c r="F33" s="65" t="s">
        <v>75</v>
      </c>
      <c r="G33" s="65" t="s">
        <v>75</v>
      </c>
      <c r="H33" s="46">
        <v>0</v>
      </c>
      <c r="I33" s="46">
        <v>0</v>
      </c>
      <c r="J33" s="46">
        <v>0</v>
      </c>
      <c r="K33" s="46">
        <f t="shared" si="0"/>
        <v>0</v>
      </c>
      <c r="L33" s="46">
        <v>0</v>
      </c>
      <c r="M33" s="46">
        <v>0</v>
      </c>
      <c r="N33" s="46">
        <v>0</v>
      </c>
      <c r="O33" s="46">
        <f t="shared" si="1"/>
        <v>0</v>
      </c>
      <c r="P33" s="46">
        <v>0</v>
      </c>
      <c r="Q33" s="46">
        <v>0</v>
      </c>
      <c r="R33" s="46">
        <v>0</v>
      </c>
      <c r="S33" s="46">
        <f t="shared" si="2"/>
        <v>0</v>
      </c>
      <c r="T33" s="46" t="e">
        <f t="shared" si="3"/>
        <v>#DIV/0!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7">
        <f t="shared" si="4"/>
        <v>0</v>
      </c>
      <c r="AC33" s="46">
        <v>16119</v>
      </c>
      <c r="AD33" s="46">
        <v>19116</v>
      </c>
      <c r="AE33" s="46">
        <f t="shared" si="5"/>
        <v>35235</v>
      </c>
      <c r="AF33" s="46">
        <v>125</v>
      </c>
      <c r="AG33" s="46">
        <v>141</v>
      </c>
      <c r="AH33" s="46">
        <f t="shared" si="6"/>
        <v>266</v>
      </c>
      <c r="AI33" s="46">
        <v>14310</v>
      </c>
      <c r="AJ33" s="46">
        <v>17452</v>
      </c>
      <c r="AK33" s="46">
        <f t="shared" si="7"/>
        <v>31762</v>
      </c>
      <c r="AL33" s="46">
        <v>11240</v>
      </c>
      <c r="AM33" s="46">
        <v>13046</v>
      </c>
      <c r="AN33" s="46">
        <f t="shared" si="8"/>
        <v>24286</v>
      </c>
      <c r="AO33" s="46">
        <v>76</v>
      </c>
      <c r="AP33" s="46">
        <v>95</v>
      </c>
      <c r="AQ33" s="46">
        <f t="shared" si="9"/>
        <v>171</v>
      </c>
      <c r="AR33" s="46">
        <v>9925</v>
      </c>
      <c r="AS33" s="46">
        <v>11851</v>
      </c>
      <c r="AT33" s="46">
        <f t="shared" si="10"/>
        <v>21776</v>
      </c>
      <c r="AU33" s="46">
        <v>0</v>
      </c>
      <c r="AV33" s="46">
        <v>0</v>
      </c>
      <c r="AW33" s="46">
        <f t="shared" si="11"/>
        <v>0</v>
      </c>
      <c r="AX33" s="46">
        <v>0</v>
      </c>
      <c r="AY33" s="46">
        <v>0</v>
      </c>
      <c r="AZ33" s="46">
        <f t="shared" si="12"/>
        <v>0</v>
      </c>
      <c r="BA33" s="46">
        <v>0</v>
      </c>
      <c r="BB33" s="46">
        <v>0</v>
      </c>
      <c r="BC33" s="46">
        <f t="shared" si="13"/>
        <v>0</v>
      </c>
      <c r="BD33" s="46">
        <f t="shared" ref="BD33:BE38" si="85">AL33+AU33</f>
        <v>11240</v>
      </c>
      <c r="BE33" s="46">
        <f t="shared" si="85"/>
        <v>13046</v>
      </c>
      <c r="BF33" s="46">
        <f t="shared" si="15"/>
        <v>24286</v>
      </c>
      <c r="BG33" s="46">
        <f t="shared" ref="BG33:BH38" si="86">AO33+AX33</f>
        <v>76</v>
      </c>
      <c r="BH33" s="46">
        <f t="shared" si="86"/>
        <v>95</v>
      </c>
      <c r="BI33" s="46">
        <f t="shared" si="17"/>
        <v>171</v>
      </c>
      <c r="BJ33" s="46">
        <f t="shared" ref="BJ33:BK38" si="87">AR33+BA33</f>
        <v>9925</v>
      </c>
      <c r="BK33" s="46">
        <f t="shared" si="87"/>
        <v>11851</v>
      </c>
      <c r="BL33" s="46">
        <f t="shared" si="19"/>
        <v>21776</v>
      </c>
      <c r="BM33" s="46">
        <f t="shared" si="20"/>
        <v>69.73</v>
      </c>
      <c r="BN33" s="46">
        <f t="shared" si="21"/>
        <v>68.25</v>
      </c>
      <c r="BO33" s="46">
        <f t="shared" si="22"/>
        <v>68.930000000000007</v>
      </c>
      <c r="BP33" s="46">
        <f t="shared" si="23"/>
        <v>60.8</v>
      </c>
      <c r="BQ33" s="46">
        <f t="shared" si="24"/>
        <v>67.38</v>
      </c>
      <c r="BR33" s="46">
        <f t="shared" si="25"/>
        <v>64.290000000000006</v>
      </c>
      <c r="BS33" s="46">
        <f t="shared" si="26"/>
        <v>69.36</v>
      </c>
      <c r="BT33" s="46">
        <f t="shared" si="27"/>
        <v>67.91</v>
      </c>
      <c r="BU33" s="46">
        <f t="shared" si="28"/>
        <v>68.56</v>
      </c>
      <c r="BV33" s="46">
        <v>7536</v>
      </c>
      <c r="BW33" s="46">
        <v>8202</v>
      </c>
      <c r="BX33" s="46">
        <f t="shared" si="29"/>
        <v>15738</v>
      </c>
      <c r="BY33" s="46">
        <v>15</v>
      </c>
      <c r="BZ33" s="46">
        <v>16</v>
      </c>
      <c r="CA33" s="46">
        <f t="shared" si="76"/>
        <v>31</v>
      </c>
      <c r="CB33" s="46">
        <v>7379</v>
      </c>
      <c r="CC33" s="46">
        <v>8020</v>
      </c>
      <c r="CD33" s="46">
        <f t="shared" si="31"/>
        <v>15399</v>
      </c>
      <c r="CE33" s="46">
        <v>1449</v>
      </c>
      <c r="CF33" s="46">
        <v>1823</v>
      </c>
      <c r="CG33" s="46">
        <f t="shared" si="77"/>
        <v>3272</v>
      </c>
      <c r="CH33" s="46">
        <v>4</v>
      </c>
      <c r="CI33" s="46">
        <v>12</v>
      </c>
      <c r="CJ33" s="46">
        <f t="shared" si="33"/>
        <v>16</v>
      </c>
      <c r="CK33" s="46">
        <v>1385</v>
      </c>
      <c r="CL33" s="46">
        <v>1739</v>
      </c>
      <c r="CM33" s="46">
        <f t="shared" si="34"/>
        <v>3124</v>
      </c>
      <c r="CN33" s="46">
        <v>0</v>
      </c>
      <c r="CO33" s="46">
        <v>0</v>
      </c>
      <c r="CP33" s="46">
        <f t="shared" si="35"/>
        <v>0</v>
      </c>
      <c r="CQ33" s="46">
        <v>0</v>
      </c>
      <c r="CR33" s="46">
        <v>0</v>
      </c>
      <c r="CS33" s="46">
        <f t="shared" si="36"/>
        <v>0</v>
      </c>
      <c r="CT33" s="46">
        <v>0</v>
      </c>
      <c r="CU33" s="46">
        <v>0</v>
      </c>
      <c r="CV33" s="46">
        <f t="shared" si="37"/>
        <v>0</v>
      </c>
      <c r="CW33" s="46">
        <f>CE33+CN33</f>
        <v>1449</v>
      </c>
      <c r="CX33" s="46">
        <f>CF33+CO33</f>
        <v>1823</v>
      </c>
      <c r="CY33" s="46">
        <f t="shared" si="39"/>
        <v>3272</v>
      </c>
      <c r="CZ33" s="28">
        <f>CH33+CQ33</f>
        <v>4</v>
      </c>
      <c r="DA33" s="28">
        <f>CI33+CR33</f>
        <v>12</v>
      </c>
      <c r="DB33" s="2">
        <f t="shared" si="41"/>
        <v>16</v>
      </c>
      <c r="DC33" s="28">
        <f>CK33+CT33</f>
        <v>1385</v>
      </c>
      <c r="DD33" s="28">
        <f>CL33+CU33</f>
        <v>1739</v>
      </c>
      <c r="DE33" s="2">
        <f t="shared" si="43"/>
        <v>3124</v>
      </c>
      <c r="DF33" s="57">
        <f t="shared" si="44"/>
        <v>19.23</v>
      </c>
      <c r="DG33" s="57">
        <f t="shared" si="45"/>
        <v>22.23</v>
      </c>
      <c r="DH33" s="57">
        <f t="shared" si="46"/>
        <v>20.79</v>
      </c>
      <c r="DI33" s="46">
        <f t="shared" si="47"/>
        <v>26.67</v>
      </c>
      <c r="DJ33" s="46">
        <f t="shared" si="48"/>
        <v>75</v>
      </c>
      <c r="DK33" s="46">
        <f t="shared" si="49"/>
        <v>51.61</v>
      </c>
      <c r="DL33" s="46">
        <f t="shared" si="50"/>
        <v>18.77</v>
      </c>
      <c r="DM33" s="46">
        <f t="shared" si="51"/>
        <v>21.68</v>
      </c>
      <c r="DN33" s="46">
        <f t="shared" si="52"/>
        <v>20.29</v>
      </c>
      <c r="DO33" s="46">
        <v>677</v>
      </c>
      <c r="DP33" s="46">
        <v>828</v>
      </c>
      <c r="DQ33" s="46">
        <f t="shared" si="78"/>
        <v>1505</v>
      </c>
      <c r="DR33" s="46">
        <v>7</v>
      </c>
      <c r="DS33" s="46">
        <v>6</v>
      </c>
      <c r="DT33" s="46">
        <f t="shared" si="79"/>
        <v>13</v>
      </c>
      <c r="DU33" s="46">
        <v>528</v>
      </c>
      <c r="DV33" s="46">
        <v>683</v>
      </c>
      <c r="DW33" s="46">
        <f t="shared" si="80"/>
        <v>1211</v>
      </c>
      <c r="DX33" s="46">
        <v>2177</v>
      </c>
      <c r="DY33" s="46">
        <v>2482</v>
      </c>
      <c r="DZ33" s="46">
        <f t="shared" si="81"/>
        <v>4659</v>
      </c>
      <c r="EA33" s="46">
        <v>15</v>
      </c>
      <c r="EB33" s="46">
        <v>18</v>
      </c>
      <c r="EC33" s="46">
        <f t="shared" si="82"/>
        <v>33</v>
      </c>
      <c r="ED33" s="46">
        <v>1889</v>
      </c>
      <c r="EE33" s="46">
        <v>2232</v>
      </c>
      <c r="EF33" s="46">
        <f t="shared" si="83"/>
        <v>4121</v>
      </c>
      <c r="EG33" s="46">
        <f t="shared" si="59"/>
        <v>-50973</v>
      </c>
      <c r="EH33" s="57">
        <f t="shared" si="60"/>
        <v>-27558</v>
      </c>
      <c r="EI33" s="46">
        <f t="shared" si="84"/>
        <v>-21394</v>
      </c>
      <c r="EJ33" s="46">
        <f t="shared" si="62"/>
        <v>-141</v>
      </c>
      <c r="EK33" s="46">
        <f t="shared" si="63"/>
        <v>-19568</v>
      </c>
    </row>
    <row r="34" spans="1:142" ht="30">
      <c r="A34" s="51">
        <v>39</v>
      </c>
      <c r="B34" s="48" t="s">
        <v>124</v>
      </c>
      <c r="C34" s="48" t="s">
        <v>119</v>
      </c>
      <c r="D34" s="64">
        <v>42769</v>
      </c>
      <c r="E34" s="64">
        <v>42818</v>
      </c>
      <c r="F34" s="64">
        <v>42907</v>
      </c>
      <c r="G34" s="64">
        <v>42908</v>
      </c>
      <c r="H34" s="46">
        <v>182</v>
      </c>
      <c r="I34" s="46">
        <v>84</v>
      </c>
      <c r="J34" s="46">
        <v>63</v>
      </c>
      <c r="K34" s="46">
        <f t="shared" si="0"/>
        <v>329</v>
      </c>
      <c r="L34" s="46">
        <v>4880</v>
      </c>
      <c r="M34" s="46">
        <v>3789</v>
      </c>
      <c r="N34" s="46">
        <v>5959</v>
      </c>
      <c r="O34" s="46">
        <f t="shared" si="1"/>
        <v>14628</v>
      </c>
      <c r="P34" s="46">
        <v>3153</v>
      </c>
      <c r="Q34" s="46">
        <v>2891</v>
      </c>
      <c r="R34" s="46">
        <v>4596</v>
      </c>
      <c r="S34" s="46">
        <f t="shared" si="2"/>
        <v>10640</v>
      </c>
      <c r="T34" s="46">
        <f t="shared" si="3"/>
        <v>72.739999999999995</v>
      </c>
      <c r="U34" s="46">
        <v>74</v>
      </c>
      <c r="V34" s="46">
        <v>78</v>
      </c>
      <c r="W34" s="46">
        <v>99</v>
      </c>
      <c r="X34" s="46">
        <v>74</v>
      </c>
      <c r="Y34" s="46">
        <v>49</v>
      </c>
      <c r="Z34" s="46">
        <v>62</v>
      </c>
      <c r="AA34" s="46">
        <v>194</v>
      </c>
      <c r="AB34" s="47">
        <f t="shared" si="4"/>
        <v>-301</v>
      </c>
      <c r="AC34" s="46">
        <v>6892</v>
      </c>
      <c r="AD34" s="46">
        <v>7636</v>
      </c>
      <c r="AE34" s="46">
        <f t="shared" si="5"/>
        <v>14528</v>
      </c>
      <c r="AF34" s="46">
        <v>12</v>
      </c>
      <c r="AG34" s="46">
        <v>19</v>
      </c>
      <c r="AH34" s="46">
        <f t="shared" si="6"/>
        <v>31</v>
      </c>
      <c r="AI34" s="46">
        <v>6791</v>
      </c>
      <c r="AJ34" s="46">
        <v>7517</v>
      </c>
      <c r="AK34" s="46">
        <f t="shared" si="7"/>
        <v>14308</v>
      </c>
      <c r="AL34" s="46">
        <v>5099</v>
      </c>
      <c r="AM34" s="46">
        <v>5438</v>
      </c>
      <c r="AN34" s="46">
        <f t="shared" si="8"/>
        <v>10537</v>
      </c>
      <c r="AO34" s="46">
        <v>10</v>
      </c>
      <c r="AP34" s="46">
        <v>13</v>
      </c>
      <c r="AQ34" s="46">
        <f t="shared" si="9"/>
        <v>23</v>
      </c>
      <c r="AR34" s="46">
        <v>5012</v>
      </c>
      <c r="AS34" s="46">
        <v>5351</v>
      </c>
      <c r="AT34" s="46">
        <f t="shared" si="10"/>
        <v>10363</v>
      </c>
      <c r="AU34" s="46">
        <v>45</v>
      </c>
      <c r="AV34" s="46">
        <v>38</v>
      </c>
      <c r="AW34" s="46">
        <f t="shared" si="11"/>
        <v>83</v>
      </c>
      <c r="AX34" s="46">
        <v>0</v>
      </c>
      <c r="AY34" s="46">
        <v>0</v>
      </c>
      <c r="AZ34" s="46">
        <f t="shared" si="12"/>
        <v>0</v>
      </c>
      <c r="BA34" s="46">
        <v>45</v>
      </c>
      <c r="BB34" s="46">
        <v>38</v>
      </c>
      <c r="BC34" s="46">
        <f t="shared" si="13"/>
        <v>83</v>
      </c>
      <c r="BD34" s="46">
        <f t="shared" si="85"/>
        <v>5144</v>
      </c>
      <c r="BE34" s="46">
        <f t="shared" si="85"/>
        <v>5476</v>
      </c>
      <c r="BF34" s="46">
        <f t="shared" si="15"/>
        <v>10620</v>
      </c>
      <c r="BG34" s="46">
        <f t="shared" si="86"/>
        <v>10</v>
      </c>
      <c r="BH34" s="46">
        <f t="shared" si="86"/>
        <v>13</v>
      </c>
      <c r="BI34" s="46">
        <f t="shared" si="17"/>
        <v>23</v>
      </c>
      <c r="BJ34" s="46">
        <f t="shared" si="87"/>
        <v>5057</v>
      </c>
      <c r="BK34" s="46">
        <f t="shared" si="87"/>
        <v>5389</v>
      </c>
      <c r="BL34" s="46">
        <f t="shared" si="19"/>
        <v>10446</v>
      </c>
      <c r="BM34" s="46">
        <f t="shared" si="20"/>
        <v>74.64</v>
      </c>
      <c r="BN34" s="46">
        <f t="shared" si="21"/>
        <v>71.709999999999994</v>
      </c>
      <c r="BO34" s="46">
        <f t="shared" si="22"/>
        <v>73.099999999999994</v>
      </c>
      <c r="BP34" s="46">
        <f t="shared" si="23"/>
        <v>83.33</v>
      </c>
      <c r="BQ34" s="46">
        <f t="shared" si="24"/>
        <v>68.42</v>
      </c>
      <c r="BR34" s="46">
        <f t="shared" si="25"/>
        <v>74.19</v>
      </c>
      <c r="BS34" s="46">
        <f t="shared" si="26"/>
        <v>74.47</v>
      </c>
      <c r="BT34" s="46">
        <f t="shared" si="27"/>
        <v>71.69</v>
      </c>
      <c r="BU34" s="46">
        <f t="shared" si="28"/>
        <v>73.010000000000005</v>
      </c>
      <c r="BV34" s="46">
        <v>53</v>
      </c>
      <c r="BW34" s="46">
        <v>47</v>
      </c>
      <c r="BX34" s="46">
        <f t="shared" si="29"/>
        <v>100</v>
      </c>
      <c r="BY34" s="46">
        <v>0</v>
      </c>
      <c r="BZ34" s="46">
        <v>0</v>
      </c>
      <c r="CA34" s="46">
        <f t="shared" si="76"/>
        <v>0</v>
      </c>
      <c r="CB34" s="46">
        <v>53</v>
      </c>
      <c r="CC34" s="46">
        <v>47</v>
      </c>
      <c r="CD34" s="46">
        <f t="shared" si="31"/>
        <v>100</v>
      </c>
      <c r="CE34" s="46">
        <v>14</v>
      </c>
      <c r="CF34" s="46">
        <v>6</v>
      </c>
      <c r="CG34" s="46">
        <f t="shared" si="77"/>
        <v>20</v>
      </c>
      <c r="CH34" s="46">
        <v>0</v>
      </c>
      <c r="CI34" s="46">
        <v>0</v>
      </c>
      <c r="CJ34" s="46">
        <f t="shared" si="33"/>
        <v>0</v>
      </c>
      <c r="CK34" s="46">
        <v>14</v>
      </c>
      <c r="CL34" s="46">
        <v>6</v>
      </c>
      <c r="CM34" s="46">
        <f t="shared" si="34"/>
        <v>20</v>
      </c>
      <c r="CN34" s="46">
        <v>0</v>
      </c>
      <c r="CO34" s="46">
        <v>0</v>
      </c>
      <c r="CP34" s="46">
        <f t="shared" si="35"/>
        <v>0</v>
      </c>
      <c r="CQ34" s="46">
        <v>0</v>
      </c>
      <c r="CR34" s="46">
        <v>0</v>
      </c>
      <c r="CS34" s="46">
        <f t="shared" si="36"/>
        <v>0</v>
      </c>
      <c r="CT34" s="46">
        <v>0</v>
      </c>
      <c r="CU34" s="46">
        <v>0</v>
      </c>
      <c r="CV34" s="46">
        <f t="shared" si="37"/>
        <v>0</v>
      </c>
      <c r="CW34" s="46">
        <v>14</v>
      </c>
      <c r="CX34" s="46">
        <v>6</v>
      </c>
      <c r="CY34" s="46">
        <f t="shared" si="39"/>
        <v>20</v>
      </c>
      <c r="CZ34" s="46">
        <v>0</v>
      </c>
      <c r="DA34" s="46">
        <v>0</v>
      </c>
      <c r="DB34" s="46">
        <f t="shared" si="41"/>
        <v>0</v>
      </c>
      <c r="DC34" s="46">
        <v>14</v>
      </c>
      <c r="DD34" s="46">
        <v>6</v>
      </c>
      <c r="DE34" s="46">
        <f t="shared" si="43"/>
        <v>20</v>
      </c>
      <c r="DF34" s="46">
        <f t="shared" si="44"/>
        <v>26.42</v>
      </c>
      <c r="DG34" s="46">
        <f t="shared" si="45"/>
        <v>12.77</v>
      </c>
      <c r="DH34" s="46">
        <f t="shared" si="46"/>
        <v>20</v>
      </c>
      <c r="DI34" s="46" t="e">
        <f t="shared" si="47"/>
        <v>#DIV/0!</v>
      </c>
      <c r="DJ34" s="46" t="e">
        <f t="shared" si="48"/>
        <v>#DIV/0!</v>
      </c>
      <c r="DK34" s="46" t="e">
        <f t="shared" si="49"/>
        <v>#DIV/0!</v>
      </c>
      <c r="DL34" s="46">
        <f t="shared" si="50"/>
        <v>26.42</v>
      </c>
      <c r="DM34" s="46">
        <f t="shared" si="51"/>
        <v>12.77</v>
      </c>
      <c r="DN34" s="46">
        <f t="shared" si="52"/>
        <v>20</v>
      </c>
      <c r="DO34" s="46">
        <v>1885</v>
      </c>
      <c r="DP34" s="46">
        <v>2233</v>
      </c>
      <c r="DQ34" s="46">
        <f t="shared" si="78"/>
        <v>4118</v>
      </c>
      <c r="DR34" s="46">
        <v>5</v>
      </c>
      <c r="DS34" s="46">
        <v>8</v>
      </c>
      <c r="DT34" s="46">
        <f t="shared" si="79"/>
        <v>13</v>
      </c>
      <c r="DU34" s="46">
        <v>1850</v>
      </c>
      <c r="DV34" s="46">
        <v>2209</v>
      </c>
      <c r="DW34" s="46">
        <f t="shared" si="80"/>
        <v>4059</v>
      </c>
      <c r="DX34" s="46">
        <v>3273</v>
      </c>
      <c r="DY34" s="46">
        <v>3249</v>
      </c>
      <c r="DZ34" s="46">
        <f t="shared" si="81"/>
        <v>6522</v>
      </c>
      <c r="EA34" s="46">
        <v>5</v>
      </c>
      <c r="EB34" s="46">
        <v>5</v>
      </c>
      <c r="EC34" s="46">
        <f t="shared" si="82"/>
        <v>10</v>
      </c>
      <c r="ED34" s="46">
        <v>3208</v>
      </c>
      <c r="EE34" s="46">
        <v>3199</v>
      </c>
      <c r="EF34" s="46">
        <f t="shared" si="83"/>
        <v>6407</v>
      </c>
      <c r="EG34" s="46">
        <f t="shared" si="59"/>
        <v>0</v>
      </c>
      <c r="EH34" s="57">
        <f t="shared" si="60"/>
        <v>0</v>
      </c>
      <c r="EI34" s="46">
        <f t="shared" si="84"/>
        <v>0</v>
      </c>
      <c r="EJ34" s="46">
        <f t="shared" si="62"/>
        <v>0</v>
      </c>
      <c r="EK34" s="46">
        <f t="shared" si="63"/>
        <v>0</v>
      </c>
    </row>
    <row r="35" spans="1:142" ht="30">
      <c r="A35" s="51">
        <v>19</v>
      </c>
      <c r="B35" s="43" t="s">
        <v>81</v>
      </c>
      <c r="C35" s="54" t="s">
        <v>83</v>
      </c>
      <c r="D35" s="64">
        <v>42781</v>
      </c>
      <c r="E35" s="64">
        <v>42793</v>
      </c>
      <c r="F35" s="64">
        <v>42861</v>
      </c>
      <c r="G35" s="64">
        <v>43014</v>
      </c>
      <c r="H35" s="6">
        <v>294</v>
      </c>
      <c r="I35" s="6">
        <v>0</v>
      </c>
      <c r="J35" s="6">
        <v>422</v>
      </c>
      <c r="K35" s="2">
        <f t="shared" si="0"/>
        <v>716</v>
      </c>
      <c r="L35" s="6">
        <v>4296</v>
      </c>
      <c r="M35" s="6">
        <v>0</v>
      </c>
      <c r="N35" s="6">
        <v>14673</v>
      </c>
      <c r="O35" s="2">
        <f t="shared" si="1"/>
        <v>18969</v>
      </c>
      <c r="P35" s="6">
        <v>1830</v>
      </c>
      <c r="Q35" s="6">
        <v>0</v>
      </c>
      <c r="R35" s="6">
        <v>13085</v>
      </c>
      <c r="S35" s="2">
        <f t="shared" si="2"/>
        <v>14915</v>
      </c>
      <c r="T35" s="15">
        <f t="shared" si="3"/>
        <v>78.63</v>
      </c>
      <c r="U35" s="6">
        <v>72</v>
      </c>
      <c r="V35" s="6">
        <v>154</v>
      </c>
      <c r="W35" s="6">
        <v>60</v>
      </c>
      <c r="X35" s="6">
        <v>68</v>
      </c>
      <c r="Y35" s="6">
        <v>48</v>
      </c>
      <c r="Z35" s="6">
        <v>49</v>
      </c>
      <c r="AA35" s="6">
        <v>223</v>
      </c>
      <c r="AB35" s="47">
        <f t="shared" si="4"/>
        <v>42</v>
      </c>
      <c r="AC35" s="30">
        <v>10699</v>
      </c>
      <c r="AD35" s="30">
        <v>11747</v>
      </c>
      <c r="AE35" s="46">
        <f t="shared" si="5"/>
        <v>22446</v>
      </c>
      <c r="AF35" s="31">
        <v>106</v>
      </c>
      <c r="AG35" s="31">
        <v>92</v>
      </c>
      <c r="AH35" s="2">
        <f t="shared" si="6"/>
        <v>198</v>
      </c>
      <c r="AI35" s="31">
        <v>9677</v>
      </c>
      <c r="AJ35" s="31">
        <v>10721</v>
      </c>
      <c r="AK35" s="2">
        <f t="shared" si="7"/>
        <v>20398</v>
      </c>
      <c r="AL35" s="30">
        <v>7577</v>
      </c>
      <c r="AM35" s="30">
        <v>8178</v>
      </c>
      <c r="AN35" s="2">
        <f t="shared" si="8"/>
        <v>15755</v>
      </c>
      <c r="AO35" s="31">
        <v>85</v>
      </c>
      <c r="AP35" s="31">
        <v>70</v>
      </c>
      <c r="AQ35" s="2">
        <f t="shared" si="9"/>
        <v>155</v>
      </c>
      <c r="AR35" s="31">
        <v>6767</v>
      </c>
      <c r="AS35" s="31">
        <v>7377</v>
      </c>
      <c r="AT35" s="2">
        <f t="shared" si="10"/>
        <v>14144</v>
      </c>
      <c r="AU35" s="31">
        <v>0</v>
      </c>
      <c r="AV35" s="31">
        <v>0</v>
      </c>
      <c r="AW35" s="2">
        <f t="shared" si="11"/>
        <v>0</v>
      </c>
      <c r="AX35" s="31">
        <v>0</v>
      </c>
      <c r="AY35" s="31">
        <v>0</v>
      </c>
      <c r="AZ35" s="2">
        <f t="shared" si="12"/>
        <v>0</v>
      </c>
      <c r="BA35" s="31">
        <v>0</v>
      </c>
      <c r="BB35" s="31">
        <v>0</v>
      </c>
      <c r="BC35" s="2">
        <f t="shared" si="13"/>
        <v>0</v>
      </c>
      <c r="BD35" s="28">
        <f t="shared" si="85"/>
        <v>7577</v>
      </c>
      <c r="BE35" s="28">
        <f t="shared" si="85"/>
        <v>8178</v>
      </c>
      <c r="BF35" s="2">
        <f t="shared" si="15"/>
        <v>15755</v>
      </c>
      <c r="BG35" s="46">
        <f t="shared" si="86"/>
        <v>85</v>
      </c>
      <c r="BH35" s="46">
        <f t="shared" si="86"/>
        <v>70</v>
      </c>
      <c r="BI35" s="46">
        <f t="shared" si="17"/>
        <v>155</v>
      </c>
      <c r="BJ35" s="28">
        <f t="shared" si="87"/>
        <v>6767</v>
      </c>
      <c r="BK35" s="28">
        <f t="shared" si="87"/>
        <v>7377</v>
      </c>
      <c r="BL35" s="2">
        <f t="shared" si="19"/>
        <v>14144</v>
      </c>
      <c r="BM35" s="28">
        <f t="shared" si="20"/>
        <v>70.819999999999993</v>
      </c>
      <c r="BN35" s="28">
        <f t="shared" si="21"/>
        <v>69.62</v>
      </c>
      <c r="BO35" s="28">
        <f t="shared" si="22"/>
        <v>70.19</v>
      </c>
      <c r="BP35" s="46">
        <f t="shared" si="23"/>
        <v>80.19</v>
      </c>
      <c r="BQ35" s="46">
        <f t="shared" si="24"/>
        <v>76.09</v>
      </c>
      <c r="BR35" s="46">
        <f t="shared" si="25"/>
        <v>78.28</v>
      </c>
      <c r="BS35" s="28">
        <f t="shared" si="26"/>
        <v>69.930000000000007</v>
      </c>
      <c r="BT35" s="28">
        <f t="shared" si="27"/>
        <v>68.81</v>
      </c>
      <c r="BU35" s="28">
        <f t="shared" si="28"/>
        <v>69.34</v>
      </c>
      <c r="BV35" s="30">
        <v>452</v>
      </c>
      <c r="BW35" s="30">
        <v>467</v>
      </c>
      <c r="BX35" s="2">
        <f t="shared" si="29"/>
        <v>919</v>
      </c>
      <c r="BY35" s="31">
        <v>0</v>
      </c>
      <c r="BZ35" s="31">
        <v>0</v>
      </c>
      <c r="CA35" s="2">
        <f t="shared" si="76"/>
        <v>0</v>
      </c>
      <c r="CB35" s="31">
        <v>0</v>
      </c>
      <c r="CC35" s="31">
        <v>0</v>
      </c>
      <c r="CD35" s="2">
        <f t="shared" si="31"/>
        <v>0</v>
      </c>
      <c r="CE35" s="30">
        <v>172</v>
      </c>
      <c r="CF35" s="30">
        <v>186</v>
      </c>
      <c r="CG35" s="2">
        <f t="shared" si="77"/>
        <v>358</v>
      </c>
      <c r="CH35" s="31">
        <v>0</v>
      </c>
      <c r="CI35" s="31">
        <v>0</v>
      </c>
      <c r="CJ35" s="2">
        <f t="shared" si="33"/>
        <v>0</v>
      </c>
      <c r="CK35" s="31">
        <v>0</v>
      </c>
      <c r="CL35" s="31">
        <v>0</v>
      </c>
      <c r="CM35" s="2">
        <f t="shared" si="34"/>
        <v>0</v>
      </c>
      <c r="CN35" s="31">
        <v>0</v>
      </c>
      <c r="CO35" s="31">
        <v>0</v>
      </c>
      <c r="CP35" s="2">
        <f t="shared" si="35"/>
        <v>0</v>
      </c>
      <c r="CQ35" s="31">
        <v>0</v>
      </c>
      <c r="CR35" s="31">
        <v>0</v>
      </c>
      <c r="CS35" s="2">
        <f t="shared" si="36"/>
        <v>0</v>
      </c>
      <c r="CT35" s="31">
        <v>0</v>
      </c>
      <c r="CU35" s="31">
        <v>0</v>
      </c>
      <c r="CV35" s="2">
        <f t="shared" si="37"/>
        <v>0</v>
      </c>
      <c r="CW35" s="46">
        <f t="shared" ref="CW35:CX38" si="88">CE35+CN35</f>
        <v>172</v>
      </c>
      <c r="CX35" s="46">
        <f t="shared" si="88"/>
        <v>186</v>
      </c>
      <c r="CY35" s="46">
        <f t="shared" si="39"/>
        <v>358</v>
      </c>
      <c r="CZ35" s="28">
        <f t="shared" ref="CZ35:DA38" si="89">CH35+CQ35</f>
        <v>0</v>
      </c>
      <c r="DA35" s="28">
        <f t="shared" si="89"/>
        <v>0</v>
      </c>
      <c r="DB35" s="2">
        <f t="shared" si="41"/>
        <v>0</v>
      </c>
      <c r="DC35" s="28">
        <f t="shared" ref="DC35:DD38" si="90">CK35+CT35</f>
        <v>0</v>
      </c>
      <c r="DD35" s="28">
        <f t="shared" si="90"/>
        <v>0</v>
      </c>
      <c r="DE35" s="2">
        <f t="shared" si="43"/>
        <v>0</v>
      </c>
      <c r="DF35" s="46">
        <f t="shared" si="44"/>
        <v>38.049999999999997</v>
      </c>
      <c r="DG35" s="46">
        <f t="shared" si="45"/>
        <v>39.83</v>
      </c>
      <c r="DH35" s="46">
        <f t="shared" si="46"/>
        <v>38.96</v>
      </c>
      <c r="DI35" s="28" t="e">
        <f t="shared" si="47"/>
        <v>#DIV/0!</v>
      </c>
      <c r="DJ35" s="28" t="e">
        <f t="shared" si="48"/>
        <v>#DIV/0!</v>
      </c>
      <c r="DK35" s="28" t="e">
        <f t="shared" si="49"/>
        <v>#DIV/0!</v>
      </c>
      <c r="DL35" s="28" t="e">
        <f t="shared" si="50"/>
        <v>#DIV/0!</v>
      </c>
      <c r="DM35" s="28" t="e">
        <f t="shared" si="51"/>
        <v>#DIV/0!</v>
      </c>
      <c r="DN35" s="28" t="e">
        <f t="shared" si="52"/>
        <v>#DIV/0!</v>
      </c>
      <c r="DO35" s="32">
        <v>2770</v>
      </c>
      <c r="DP35" s="32">
        <v>3525</v>
      </c>
      <c r="DQ35" s="2">
        <f t="shared" si="78"/>
        <v>6295</v>
      </c>
      <c r="DR35" s="32">
        <v>43</v>
      </c>
      <c r="DS35" s="32">
        <v>27</v>
      </c>
      <c r="DT35" s="2">
        <f t="shared" si="79"/>
        <v>70</v>
      </c>
      <c r="DU35" s="32">
        <v>2357</v>
      </c>
      <c r="DV35" s="32">
        <v>3127</v>
      </c>
      <c r="DW35" s="2">
        <f t="shared" si="80"/>
        <v>5484</v>
      </c>
      <c r="DX35" s="32">
        <v>4807</v>
      </c>
      <c r="DY35" s="32">
        <v>4653</v>
      </c>
      <c r="DZ35" s="2">
        <f t="shared" si="81"/>
        <v>9460</v>
      </c>
      <c r="EA35" s="32">
        <v>42</v>
      </c>
      <c r="EB35" s="32">
        <v>43</v>
      </c>
      <c r="EC35" s="2">
        <f t="shared" si="82"/>
        <v>85</v>
      </c>
      <c r="ED35" s="32">
        <v>4410</v>
      </c>
      <c r="EE35" s="32">
        <v>4250</v>
      </c>
      <c r="EF35" s="2">
        <f t="shared" si="83"/>
        <v>8660</v>
      </c>
      <c r="EG35" s="4">
        <f t="shared" si="59"/>
        <v>-4396</v>
      </c>
      <c r="EH35" s="57">
        <f t="shared" si="60"/>
        <v>-1198</v>
      </c>
      <c r="EI35" s="4">
        <f t="shared" si="84"/>
        <v>-358</v>
      </c>
      <c r="EJ35" s="46">
        <f t="shared" si="62"/>
        <v>0</v>
      </c>
      <c r="EK35" s="46">
        <f t="shared" si="63"/>
        <v>0</v>
      </c>
    </row>
    <row r="36" spans="1:142" ht="28.5">
      <c r="A36" s="50">
        <v>2</v>
      </c>
      <c r="B36" s="27" t="s">
        <v>50</v>
      </c>
      <c r="C36" s="27" t="s">
        <v>51</v>
      </c>
      <c r="D36" s="63">
        <v>42818</v>
      </c>
      <c r="E36" s="63">
        <v>42825</v>
      </c>
      <c r="F36" s="62" t="s">
        <v>101</v>
      </c>
      <c r="G36" s="62" t="s">
        <v>101</v>
      </c>
      <c r="H36" s="6">
        <v>0</v>
      </c>
      <c r="I36" s="6">
        <v>0</v>
      </c>
      <c r="J36" s="6">
        <v>36</v>
      </c>
      <c r="K36" s="2">
        <f t="shared" si="0"/>
        <v>36</v>
      </c>
      <c r="L36" s="6">
        <v>0</v>
      </c>
      <c r="M36" s="6">
        <v>0</v>
      </c>
      <c r="N36" s="6">
        <v>830</v>
      </c>
      <c r="O36" s="2">
        <f t="shared" si="1"/>
        <v>830</v>
      </c>
      <c r="P36" s="6">
        <v>0</v>
      </c>
      <c r="Q36" s="6">
        <v>0</v>
      </c>
      <c r="R36" s="6">
        <v>782</v>
      </c>
      <c r="S36" s="2">
        <f t="shared" si="2"/>
        <v>782</v>
      </c>
      <c r="T36" s="15">
        <f t="shared" si="3"/>
        <v>94.22</v>
      </c>
      <c r="U36" s="6">
        <v>24</v>
      </c>
      <c r="V36" s="6">
        <v>6</v>
      </c>
      <c r="W36" s="6">
        <v>5</v>
      </c>
      <c r="X36" s="6">
        <v>0</v>
      </c>
      <c r="Y36" s="6">
        <v>1</v>
      </c>
      <c r="Z36" s="6">
        <v>0</v>
      </c>
      <c r="AA36" s="6">
        <v>0</v>
      </c>
      <c r="AB36" s="29">
        <f t="shared" si="4"/>
        <v>0</v>
      </c>
      <c r="AC36" s="30">
        <v>546</v>
      </c>
      <c r="AD36" s="30">
        <v>284</v>
      </c>
      <c r="AE36" s="2">
        <f t="shared" si="5"/>
        <v>830</v>
      </c>
      <c r="AF36" s="31">
        <v>69</v>
      </c>
      <c r="AG36" s="31">
        <v>83</v>
      </c>
      <c r="AH36" s="2">
        <f t="shared" si="6"/>
        <v>152</v>
      </c>
      <c r="AI36" s="31">
        <v>7</v>
      </c>
      <c r="AJ36" s="31">
        <v>10</v>
      </c>
      <c r="AK36" s="2">
        <f t="shared" si="7"/>
        <v>17</v>
      </c>
      <c r="AL36" s="30">
        <v>518</v>
      </c>
      <c r="AM36" s="30">
        <v>264</v>
      </c>
      <c r="AN36" s="2">
        <f t="shared" si="8"/>
        <v>782</v>
      </c>
      <c r="AO36" s="31">
        <v>60</v>
      </c>
      <c r="AP36" s="31">
        <v>77</v>
      </c>
      <c r="AQ36" s="2">
        <f t="shared" si="9"/>
        <v>137</v>
      </c>
      <c r="AR36" s="31">
        <v>5</v>
      </c>
      <c r="AS36" s="31">
        <v>9</v>
      </c>
      <c r="AT36" s="2">
        <f t="shared" si="10"/>
        <v>14</v>
      </c>
      <c r="AU36" s="32">
        <v>0</v>
      </c>
      <c r="AV36" s="32">
        <v>0</v>
      </c>
      <c r="AW36" s="2">
        <f t="shared" si="11"/>
        <v>0</v>
      </c>
      <c r="AX36" s="33">
        <v>0</v>
      </c>
      <c r="AY36" s="33">
        <v>0</v>
      </c>
      <c r="AZ36" s="2">
        <f t="shared" si="12"/>
        <v>0</v>
      </c>
      <c r="BA36" s="31">
        <v>0</v>
      </c>
      <c r="BB36" s="31">
        <v>0</v>
      </c>
      <c r="BC36" s="2">
        <f t="shared" si="13"/>
        <v>0</v>
      </c>
      <c r="BD36" s="28">
        <f t="shared" si="85"/>
        <v>518</v>
      </c>
      <c r="BE36" s="28">
        <f t="shared" si="85"/>
        <v>264</v>
      </c>
      <c r="BF36" s="2">
        <f t="shared" si="15"/>
        <v>782</v>
      </c>
      <c r="BG36" s="28">
        <f t="shared" si="86"/>
        <v>60</v>
      </c>
      <c r="BH36" s="28">
        <f t="shared" si="86"/>
        <v>77</v>
      </c>
      <c r="BI36" s="2">
        <f t="shared" si="17"/>
        <v>137</v>
      </c>
      <c r="BJ36" s="28">
        <f t="shared" si="87"/>
        <v>5</v>
      </c>
      <c r="BK36" s="28">
        <f t="shared" si="87"/>
        <v>9</v>
      </c>
      <c r="BL36" s="2">
        <f t="shared" si="19"/>
        <v>14</v>
      </c>
      <c r="BM36" s="28">
        <f t="shared" si="20"/>
        <v>94.87</v>
      </c>
      <c r="BN36" s="28">
        <f t="shared" si="21"/>
        <v>92.96</v>
      </c>
      <c r="BO36" s="28">
        <f t="shared" si="22"/>
        <v>94.22</v>
      </c>
      <c r="BP36" s="28">
        <f t="shared" si="23"/>
        <v>86.96</v>
      </c>
      <c r="BQ36" s="28">
        <f t="shared" si="24"/>
        <v>92.77</v>
      </c>
      <c r="BR36" s="28">
        <f t="shared" si="25"/>
        <v>90.13</v>
      </c>
      <c r="BS36" s="28">
        <f t="shared" si="26"/>
        <v>71.430000000000007</v>
      </c>
      <c r="BT36" s="28">
        <f t="shared" si="27"/>
        <v>90</v>
      </c>
      <c r="BU36" s="28">
        <f t="shared" si="28"/>
        <v>82.35</v>
      </c>
      <c r="BV36" s="30"/>
      <c r="BW36" s="30"/>
      <c r="BX36" s="2">
        <f t="shared" si="29"/>
        <v>0</v>
      </c>
      <c r="BY36" s="31">
        <v>0</v>
      </c>
      <c r="BZ36" s="31">
        <v>0</v>
      </c>
      <c r="CA36" s="2">
        <f t="shared" si="76"/>
        <v>0</v>
      </c>
      <c r="CB36" s="31">
        <v>0</v>
      </c>
      <c r="CC36" s="31">
        <v>0</v>
      </c>
      <c r="CD36" s="2">
        <f t="shared" si="31"/>
        <v>0</v>
      </c>
      <c r="CE36" s="30">
        <v>0</v>
      </c>
      <c r="CF36" s="30">
        <v>0</v>
      </c>
      <c r="CG36" s="2">
        <f t="shared" si="77"/>
        <v>0</v>
      </c>
      <c r="CH36" s="31">
        <v>0</v>
      </c>
      <c r="CI36" s="31">
        <v>0</v>
      </c>
      <c r="CJ36" s="2">
        <f t="shared" si="33"/>
        <v>0</v>
      </c>
      <c r="CK36" s="31">
        <v>0</v>
      </c>
      <c r="CL36" s="31">
        <v>0</v>
      </c>
      <c r="CM36" s="2">
        <f t="shared" si="34"/>
        <v>0</v>
      </c>
      <c r="CN36" s="31">
        <v>0</v>
      </c>
      <c r="CO36" s="31">
        <v>0</v>
      </c>
      <c r="CP36" s="2">
        <f t="shared" si="35"/>
        <v>0</v>
      </c>
      <c r="CQ36" s="33">
        <v>0</v>
      </c>
      <c r="CR36" s="33">
        <v>0</v>
      </c>
      <c r="CS36" s="2">
        <f t="shared" si="36"/>
        <v>0</v>
      </c>
      <c r="CT36" s="33">
        <v>0</v>
      </c>
      <c r="CU36" s="33">
        <v>0</v>
      </c>
      <c r="CV36" s="2">
        <f t="shared" si="37"/>
        <v>0</v>
      </c>
      <c r="CW36" s="28">
        <f t="shared" si="88"/>
        <v>0</v>
      </c>
      <c r="CX36" s="28">
        <f t="shared" si="88"/>
        <v>0</v>
      </c>
      <c r="CY36" s="2">
        <f t="shared" si="39"/>
        <v>0</v>
      </c>
      <c r="CZ36" s="28">
        <f t="shared" si="89"/>
        <v>0</v>
      </c>
      <c r="DA36" s="28">
        <f t="shared" si="89"/>
        <v>0</v>
      </c>
      <c r="DB36" s="2">
        <f t="shared" si="41"/>
        <v>0</v>
      </c>
      <c r="DC36" s="28">
        <f t="shared" si="90"/>
        <v>0</v>
      </c>
      <c r="DD36" s="28">
        <f t="shared" si="90"/>
        <v>0</v>
      </c>
      <c r="DE36" s="2">
        <f t="shared" si="43"/>
        <v>0</v>
      </c>
      <c r="DF36" s="28" t="e">
        <f t="shared" si="44"/>
        <v>#DIV/0!</v>
      </c>
      <c r="DG36" s="28" t="e">
        <f t="shared" si="45"/>
        <v>#DIV/0!</v>
      </c>
      <c r="DH36" s="28" t="e">
        <f t="shared" si="46"/>
        <v>#DIV/0!</v>
      </c>
      <c r="DI36" s="28" t="e">
        <f t="shared" si="47"/>
        <v>#DIV/0!</v>
      </c>
      <c r="DJ36" s="28" t="e">
        <f t="shared" si="48"/>
        <v>#DIV/0!</v>
      </c>
      <c r="DK36" s="28" t="e">
        <f t="shared" si="49"/>
        <v>#DIV/0!</v>
      </c>
      <c r="DL36" s="28" t="e">
        <f t="shared" si="50"/>
        <v>#DIV/0!</v>
      </c>
      <c r="DM36" s="28" t="e">
        <f t="shared" si="51"/>
        <v>#DIV/0!</v>
      </c>
      <c r="DN36" s="28" t="e">
        <f t="shared" si="52"/>
        <v>#DIV/0!</v>
      </c>
      <c r="DO36" s="32">
        <v>249</v>
      </c>
      <c r="DP36" s="32">
        <v>165</v>
      </c>
      <c r="DQ36" s="2">
        <f t="shared" si="78"/>
        <v>414</v>
      </c>
      <c r="DR36" s="32">
        <v>16</v>
      </c>
      <c r="DS36" s="32">
        <v>39</v>
      </c>
      <c r="DT36" s="2">
        <f t="shared" si="79"/>
        <v>55</v>
      </c>
      <c r="DU36" s="32">
        <v>4</v>
      </c>
      <c r="DV36" s="32">
        <v>5</v>
      </c>
      <c r="DW36" s="2">
        <f t="shared" si="80"/>
        <v>9</v>
      </c>
      <c r="DX36" s="32">
        <v>269</v>
      </c>
      <c r="DY36" s="32">
        <v>99</v>
      </c>
      <c r="DZ36" s="2">
        <f t="shared" si="81"/>
        <v>368</v>
      </c>
      <c r="EA36" s="32">
        <v>44</v>
      </c>
      <c r="EB36" s="32">
        <v>38</v>
      </c>
      <c r="EC36" s="2">
        <f t="shared" si="82"/>
        <v>82</v>
      </c>
      <c r="ED36" s="32">
        <v>1</v>
      </c>
      <c r="EE36" s="32">
        <v>4</v>
      </c>
      <c r="EF36" s="2">
        <f t="shared" si="83"/>
        <v>5</v>
      </c>
      <c r="EG36" s="4">
        <f t="shared" si="59"/>
        <v>0</v>
      </c>
      <c r="EH36" s="91">
        <f t="shared" si="60"/>
        <v>0</v>
      </c>
      <c r="EI36" s="4">
        <f t="shared" si="84"/>
        <v>0</v>
      </c>
      <c r="EJ36" s="4">
        <f t="shared" si="62"/>
        <v>0</v>
      </c>
      <c r="EK36" s="4">
        <f t="shared" si="63"/>
        <v>0</v>
      </c>
      <c r="EL36" s="34"/>
    </row>
    <row r="37" spans="1:142" ht="28.5">
      <c r="A37" s="76">
        <v>13</v>
      </c>
      <c r="B37" s="35" t="s">
        <v>70</v>
      </c>
      <c r="C37" s="27" t="s">
        <v>71</v>
      </c>
      <c r="D37" s="63">
        <v>42808</v>
      </c>
      <c r="E37" s="63">
        <v>42823</v>
      </c>
      <c r="F37" s="63">
        <v>42910</v>
      </c>
      <c r="G37" s="63">
        <v>42922</v>
      </c>
      <c r="H37" s="6">
        <v>3415</v>
      </c>
      <c r="I37" s="6">
        <v>397</v>
      </c>
      <c r="J37" s="6">
        <v>3896</v>
      </c>
      <c r="K37" s="2">
        <f t="shared" si="0"/>
        <v>7708</v>
      </c>
      <c r="L37" s="6">
        <v>257196</v>
      </c>
      <c r="M37" s="6">
        <v>37196</v>
      </c>
      <c r="N37" s="6">
        <v>156372</v>
      </c>
      <c r="O37" s="2">
        <f t="shared" si="1"/>
        <v>450764</v>
      </c>
      <c r="P37" s="6">
        <v>131368</v>
      </c>
      <c r="Q37" s="6">
        <v>18583</v>
      </c>
      <c r="R37" s="6">
        <v>99020</v>
      </c>
      <c r="S37" s="2">
        <f t="shared" si="2"/>
        <v>248971</v>
      </c>
      <c r="T37" s="15">
        <f t="shared" si="3"/>
        <v>55.23</v>
      </c>
      <c r="U37" s="6">
        <v>468</v>
      </c>
      <c r="V37" s="6">
        <v>741</v>
      </c>
      <c r="W37" s="6">
        <v>799</v>
      </c>
      <c r="X37" s="6">
        <v>716</v>
      </c>
      <c r="Y37" s="6">
        <v>801</v>
      </c>
      <c r="Z37" s="6">
        <v>878</v>
      </c>
      <c r="AA37" s="6">
        <v>3305</v>
      </c>
      <c r="AB37" s="29">
        <f t="shared" si="4"/>
        <v>0</v>
      </c>
      <c r="AC37" s="30">
        <v>257489</v>
      </c>
      <c r="AD37" s="30">
        <v>193275</v>
      </c>
      <c r="AE37" s="2">
        <f t="shared" si="5"/>
        <v>450764</v>
      </c>
      <c r="AF37" s="31">
        <v>92620</v>
      </c>
      <c r="AG37" s="31">
        <v>78800</v>
      </c>
      <c r="AH37" s="2">
        <f t="shared" si="6"/>
        <v>171420</v>
      </c>
      <c r="AI37" s="31">
        <v>34</v>
      </c>
      <c r="AJ37" s="31">
        <v>29</v>
      </c>
      <c r="AK37" s="2">
        <f t="shared" si="7"/>
        <v>63</v>
      </c>
      <c r="AL37" s="30">
        <v>96315</v>
      </c>
      <c r="AM37" s="30">
        <v>93686</v>
      </c>
      <c r="AN37" s="2">
        <f t="shared" si="8"/>
        <v>190001</v>
      </c>
      <c r="AO37" s="31">
        <v>33029</v>
      </c>
      <c r="AP37" s="31">
        <v>36042</v>
      </c>
      <c r="AQ37" s="2">
        <f t="shared" si="9"/>
        <v>69071</v>
      </c>
      <c r="AR37" s="31">
        <v>21</v>
      </c>
      <c r="AS37" s="31">
        <v>15</v>
      </c>
      <c r="AT37" s="2">
        <f t="shared" si="10"/>
        <v>36</v>
      </c>
      <c r="AU37" s="31">
        <v>35669</v>
      </c>
      <c r="AV37" s="31">
        <v>23301</v>
      </c>
      <c r="AW37" s="2">
        <f t="shared" si="11"/>
        <v>58970</v>
      </c>
      <c r="AX37" s="31">
        <v>7854</v>
      </c>
      <c r="AY37" s="31">
        <v>6182</v>
      </c>
      <c r="AZ37" s="2">
        <f t="shared" si="12"/>
        <v>14036</v>
      </c>
      <c r="BA37" s="31">
        <v>2</v>
      </c>
      <c r="BB37" s="31">
        <v>4</v>
      </c>
      <c r="BC37" s="2">
        <f t="shared" si="13"/>
        <v>6</v>
      </c>
      <c r="BD37" s="28">
        <f t="shared" si="85"/>
        <v>131984</v>
      </c>
      <c r="BE37" s="28">
        <f t="shared" si="85"/>
        <v>116987</v>
      </c>
      <c r="BF37" s="2">
        <f t="shared" si="15"/>
        <v>248971</v>
      </c>
      <c r="BG37" s="28">
        <f t="shared" si="86"/>
        <v>40883</v>
      </c>
      <c r="BH37" s="28">
        <f t="shared" si="86"/>
        <v>42224</v>
      </c>
      <c r="BI37" s="2">
        <f t="shared" si="17"/>
        <v>83107</v>
      </c>
      <c r="BJ37" s="28">
        <f t="shared" si="87"/>
        <v>23</v>
      </c>
      <c r="BK37" s="28">
        <f t="shared" si="87"/>
        <v>19</v>
      </c>
      <c r="BL37" s="2">
        <f t="shared" si="19"/>
        <v>42</v>
      </c>
      <c r="BM37" s="28">
        <f t="shared" si="20"/>
        <v>51.26</v>
      </c>
      <c r="BN37" s="28">
        <f t="shared" si="21"/>
        <v>60.53</v>
      </c>
      <c r="BO37" s="28">
        <f t="shared" si="22"/>
        <v>55.23</v>
      </c>
      <c r="BP37" s="28">
        <f t="shared" si="23"/>
        <v>44.14</v>
      </c>
      <c r="BQ37" s="28">
        <f t="shared" si="24"/>
        <v>53.58</v>
      </c>
      <c r="BR37" s="28">
        <f t="shared" si="25"/>
        <v>48.48</v>
      </c>
      <c r="BS37" s="28">
        <f t="shared" si="26"/>
        <v>67.650000000000006</v>
      </c>
      <c r="BT37" s="28">
        <f t="shared" si="27"/>
        <v>65.52</v>
      </c>
      <c r="BU37" s="28">
        <f t="shared" si="28"/>
        <v>66.67</v>
      </c>
      <c r="BV37" s="30">
        <v>0</v>
      </c>
      <c r="BW37" s="30">
        <v>0</v>
      </c>
      <c r="BX37" s="2">
        <f t="shared" si="29"/>
        <v>0</v>
      </c>
      <c r="BY37" s="31">
        <v>0</v>
      </c>
      <c r="BZ37" s="31">
        <v>0</v>
      </c>
      <c r="CA37" s="2">
        <f t="shared" si="76"/>
        <v>0</v>
      </c>
      <c r="CB37" s="31">
        <v>0</v>
      </c>
      <c r="CC37" s="31">
        <v>0</v>
      </c>
      <c r="CD37" s="2">
        <f t="shared" si="31"/>
        <v>0</v>
      </c>
      <c r="CE37" s="30">
        <v>0</v>
      </c>
      <c r="CF37" s="30">
        <v>0</v>
      </c>
      <c r="CG37" s="2">
        <f t="shared" si="77"/>
        <v>0</v>
      </c>
      <c r="CH37" s="31">
        <v>0</v>
      </c>
      <c r="CI37" s="31">
        <v>0</v>
      </c>
      <c r="CJ37" s="2">
        <f t="shared" si="33"/>
        <v>0</v>
      </c>
      <c r="CK37" s="31">
        <v>0</v>
      </c>
      <c r="CL37" s="31">
        <v>0</v>
      </c>
      <c r="CM37" s="2">
        <f t="shared" si="34"/>
        <v>0</v>
      </c>
      <c r="CN37" s="31">
        <v>0</v>
      </c>
      <c r="CO37" s="31">
        <v>0</v>
      </c>
      <c r="CP37" s="2">
        <f t="shared" si="35"/>
        <v>0</v>
      </c>
      <c r="CQ37" s="31">
        <v>0</v>
      </c>
      <c r="CR37" s="31">
        <v>0</v>
      </c>
      <c r="CS37" s="2">
        <f t="shared" si="36"/>
        <v>0</v>
      </c>
      <c r="CT37" s="31">
        <v>0</v>
      </c>
      <c r="CU37" s="31">
        <v>0</v>
      </c>
      <c r="CV37" s="2">
        <f t="shared" si="37"/>
        <v>0</v>
      </c>
      <c r="CW37" s="28">
        <f t="shared" si="88"/>
        <v>0</v>
      </c>
      <c r="CX37" s="28">
        <f t="shared" si="88"/>
        <v>0</v>
      </c>
      <c r="CY37" s="2">
        <f t="shared" si="39"/>
        <v>0</v>
      </c>
      <c r="CZ37" s="28">
        <f t="shared" si="89"/>
        <v>0</v>
      </c>
      <c r="DA37" s="28">
        <f t="shared" si="89"/>
        <v>0</v>
      </c>
      <c r="DB37" s="2">
        <f t="shared" si="41"/>
        <v>0</v>
      </c>
      <c r="DC37" s="28">
        <f t="shared" si="90"/>
        <v>0</v>
      </c>
      <c r="DD37" s="28">
        <f t="shared" si="90"/>
        <v>0</v>
      </c>
      <c r="DE37" s="2">
        <f t="shared" si="43"/>
        <v>0</v>
      </c>
      <c r="DF37" s="28" t="e">
        <f t="shared" si="44"/>
        <v>#DIV/0!</v>
      </c>
      <c r="DG37" s="28" t="e">
        <f t="shared" si="45"/>
        <v>#DIV/0!</v>
      </c>
      <c r="DH37" s="28" t="e">
        <f t="shared" si="46"/>
        <v>#DIV/0!</v>
      </c>
      <c r="DI37" s="28" t="e">
        <f t="shared" si="47"/>
        <v>#DIV/0!</v>
      </c>
      <c r="DJ37" s="28" t="e">
        <f t="shared" si="48"/>
        <v>#DIV/0!</v>
      </c>
      <c r="DK37" s="28" t="e">
        <f t="shared" si="49"/>
        <v>#DIV/0!</v>
      </c>
      <c r="DL37" s="28" t="e">
        <f t="shared" si="50"/>
        <v>#DIV/0!</v>
      </c>
      <c r="DM37" s="28" t="e">
        <f t="shared" si="51"/>
        <v>#DIV/0!</v>
      </c>
      <c r="DN37" s="28" t="e">
        <f t="shared" si="52"/>
        <v>#DIV/0!</v>
      </c>
      <c r="DO37" s="32">
        <v>92147</v>
      </c>
      <c r="DP37" s="32">
        <v>98190</v>
      </c>
      <c r="DQ37" s="2">
        <f t="shared" si="78"/>
        <v>190337</v>
      </c>
      <c r="DR37" s="32">
        <v>26097</v>
      </c>
      <c r="DS37" s="32">
        <v>33745</v>
      </c>
      <c r="DT37" s="2">
        <f t="shared" si="79"/>
        <v>59842</v>
      </c>
      <c r="DU37" s="32">
        <v>18</v>
      </c>
      <c r="DV37" s="32">
        <v>17</v>
      </c>
      <c r="DW37" s="2">
        <f t="shared" si="80"/>
        <v>35</v>
      </c>
      <c r="DX37" s="32">
        <v>39840</v>
      </c>
      <c r="DY37" s="32">
        <v>18794</v>
      </c>
      <c r="DZ37" s="2">
        <f t="shared" si="81"/>
        <v>58634</v>
      </c>
      <c r="EA37" s="32">
        <v>14786</v>
      </c>
      <c r="EB37" s="32">
        <v>8479</v>
      </c>
      <c r="EC37" s="2">
        <f t="shared" si="82"/>
        <v>23265</v>
      </c>
      <c r="ED37" s="32">
        <v>5</v>
      </c>
      <c r="EE37" s="32">
        <v>2</v>
      </c>
      <c r="EF37" s="2">
        <f t="shared" si="83"/>
        <v>7</v>
      </c>
      <c r="EG37" s="4">
        <f t="shared" si="59"/>
        <v>0</v>
      </c>
      <c r="EH37" s="91">
        <f t="shared" si="60"/>
        <v>0</v>
      </c>
      <c r="EI37" s="4">
        <f t="shared" si="84"/>
        <v>0</v>
      </c>
      <c r="EJ37" s="4">
        <f t="shared" si="62"/>
        <v>0</v>
      </c>
      <c r="EK37" s="4">
        <f t="shared" si="63"/>
        <v>0</v>
      </c>
      <c r="EL37" s="34"/>
    </row>
    <row r="38" spans="1:142" ht="28.5">
      <c r="A38" s="51">
        <v>17</v>
      </c>
      <c r="B38" s="43" t="s">
        <v>79</v>
      </c>
      <c r="C38" s="48" t="s">
        <v>80</v>
      </c>
      <c r="D38" s="64">
        <v>42783</v>
      </c>
      <c r="E38" s="64">
        <v>42804</v>
      </c>
      <c r="F38" s="64">
        <v>42943</v>
      </c>
      <c r="G38" s="64">
        <v>42947</v>
      </c>
      <c r="H38" s="46">
        <v>4067</v>
      </c>
      <c r="I38" s="46">
        <v>0</v>
      </c>
      <c r="J38" s="46">
        <v>2531</v>
      </c>
      <c r="K38" s="2">
        <f t="shared" si="0"/>
        <v>6598</v>
      </c>
      <c r="L38" s="46">
        <v>283943</v>
      </c>
      <c r="M38" s="46">
        <v>0</v>
      </c>
      <c r="N38" s="46">
        <v>98813</v>
      </c>
      <c r="O38" s="2">
        <f t="shared" si="1"/>
        <v>382756</v>
      </c>
      <c r="P38" s="46">
        <v>150813</v>
      </c>
      <c r="Q38" s="46">
        <v>0</v>
      </c>
      <c r="R38" s="46">
        <v>67383</v>
      </c>
      <c r="S38" s="2">
        <f t="shared" si="2"/>
        <v>218196</v>
      </c>
      <c r="T38" s="15">
        <f t="shared" si="3"/>
        <v>57.01</v>
      </c>
      <c r="U38" s="46">
        <v>214</v>
      </c>
      <c r="V38" s="46">
        <v>401</v>
      </c>
      <c r="W38" s="46">
        <v>429</v>
      </c>
      <c r="X38" s="46">
        <v>510</v>
      </c>
      <c r="Y38" s="46">
        <v>669</v>
      </c>
      <c r="Z38" s="46">
        <v>846</v>
      </c>
      <c r="AA38" s="46">
        <v>3529</v>
      </c>
      <c r="AB38" s="29">
        <f t="shared" si="4"/>
        <v>0</v>
      </c>
      <c r="AC38" s="46">
        <v>188722</v>
      </c>
      <c r="AD38" s="46">
        <v>194034</v>
      </c>
      <c r="AE38" s="46">
        <f t="shared" si="5"/>
        <v>382756</v>
      </c>
      <c r="AF38" s="46">
        <v>17883</v>
      </c>
      <c r="AG38" s="46">
        <v>18381</v>
      </c>
      <c r="AH38" s="46">
        <f t="shared" si="6"/>
        <v>36264</v>
      </c>
      <c r="AI38" s="46">
        <v>37511</v>
      </c>
      <c r="AJ38" s="46">
        <v>37393</v>
      </c>
      <c r="AK38" s="2">
        <f t="shared" si="7"/>
        <v>74904</v>
      </c>
      <c r="AL38" s="46">
        <v>93479</v>
      </c>
      <c r="AM38" s="46">
        <v>90464</v>
      </c>
      <c r="AN38" s="46">
        <f t="shared" si="8"/>
        <v>183943</v>
      </c>
      <c r="AO38" s="46">
        <v>7656</v>
      </c>
      <c r="AP38" s="46">
        <v>7191</v>
      </c>
      <c r="AQ38" s="46">
        <f t="shared" si="9"/>
        <v>14847</v>
      </c>
      <c r="AR38" s="46">
        <v>15255</v>
      </c>
      <c r="AS38" s="46">
        <v>14072</v>
      </c>
      <c r="AT38" s="46">
        <f t="shared" si="10"/>
        <v>29327</v>
      </c>
      <c r="AU38" s="46">
        <v>17722</v>
      </c>
      <c r="AV38" s="46">
        <v>16531</v>
      </c>
      <c r="AW38" s="46">
        <f t="shared" si="11"/>
        <v>34253</v>
      </c>
      <c r="AX38" s="46">
        <v>1889</v>
      </c>
      <c r="AY38" s="46">
        <v>1770</v>
      </c>
      <c r="AZ38" s="2">
        <f t="shared" si="12"/>
        <v>3659</v>
      </c>
      <c r="BA38" s="46">
        <v>4510</v>
      </c>
      <c r="BB38" s="46">
        <v>3957</v>
      </c>
      <c r="BC38" s="46">
        <f t="shared" si="13"/>
        <v>8467</v>
      </c>
      <c r="BD38" s="46">
        <f t="shared" si="85"/>
        <v>111201</v>
      </c>
      <c r="BE38" s="46">
        <f t="shared" si="85"/>
        <v>106995</v>
      </c>
      <c r="BF38" s="46">
        <f t="shared" si="15"/>
        <v>218196</v>
      </c>
      <c r="BG38" s="46">
        <f t="shared" si="86"/>
        <v>9545</v>
      </c>
      <c r="BH38" s="46">
        <f t="shared" si="86"/>
        <v>8961</v>
      </c>
      <c r="BI38" s="46">
        <f t="shared" si="17"/>
        <v>18506</v>
      </c>
      <c r="BJ38" s="46">
        <f t="shared" si="87"/>
        <v>19765</v>
      </c>
      <c r="BK38" s="46">
        <f t="shared" si="87"/>
        <v>18029</v>
      </c>
      <c r="BL38" s="46">
        <f t="shared" si="19"/>
        <v>37794</v>
      </c>
      <c r="BM38" s="46">
        <f t="shared" si="20"/>
        <v>58.92</v>
      </c>
      <c r="BN38" s="46">
        <f t="shared" si="21"/>
        <v>55.14</v>
      </c>
      <c r="BO38" s="46">
        <f t="shared" si="22"/>
        <v>57.01</v>
      </c>
      <c r="BP38" s="46">
        <f t="shared" si="23"/>
        <v>53.37</v>
      </c>
      <c r="BQ38" s="46">
        <f t="shared" si="24"/>
        <v>48.75</v>
      </c>
      <c r="BR38" s="46">
        <f t="shared" si="25"/>
        <v>51.03</v>
      </c>
      <c r="BS38" s="46">
        <f t="shared" si="26"/>
        <v>52.69</v>
      </c>
      <c r="BT38" s="46">
        <f t="shared" si="27"/>
        <v>48.21</v>
      </c>
      <c r="BU38" s="46">
        <f t="shared" si="28"/>
        <v>50.46</v>
      </c>
      <c r="BV38" s="46">
        <v>0</v>
      </c>
      <c r="BW38" s="46">
        <v>0</v>
      </c>
      <c r="BX38" s="46">
        <f t="shared" si="29"/>
        <v>0</v>
      </c>
      <c r="BY38" s="46">
        <v>0</v>
      </c>
      <c r="BZ38" s="46">
        <v>0</v>
      </c>
      <c r="CA38" s="2">
        <f t="shared" si="76"/>
        <v>0</v>
      </c>
      <c r="CB38" s="46">
        <v>0</v>
      </c>
      <c r="CC38" s="46">
        <v>0</v>
      </c>
      <c r="CD38" s="2">
        <f t="shared" si="31"/>
        <v>0</v>
      </c>
      <c r="CE38" s="46">
        <v>0</v>
      </c>
      <c r="CF38" s="46">
        <v>0</v>
      </c>
      <c r="CG38" s="46">
        <f t="shared" si="77"/>
        <v>0</v>
      </c>
      <c r="CH38" s="46">
        <v>0</v>
      </c>
      <c r="CI38" s="46">
        <v>0</v>
      </c>
      <c r="CJ38" s="2">
        <f t="shared" si="33"/>
        <v>0</v>
      </c>
      <c r="CK38" s="46">
        <v>0</v>
      </c>
      <c r="CL38" s="46">
        <v>0</v>
      </c>
      <c r="CM38" s="2">
        <f t="shared" si="34"/>
        <v>0</v>
      </c>
      <c r="CN38" s="46">
        <v>0</v>
      </c>
      <c r="CO38" s="46">
        <v>0</v>
      </c>
      <c r="CP38" s="2">
        <f t="shared" si="35"/>
        <v>0</v>
      </c>
      <c r="CQ38" s="46">
        <v>0</v>
      </c>
      <c r="CR38" s="46">
        <v>0</v>
      </c>
      <c r="CS38" s="2">
        <f t="shared" si="36"/>
        <v>0</v>
      </c>
      <c r="CT38" s="46">
        <v>0</v>
      </c>
      <c r="CU38" s="46">
        <v>0</v>
      </c>
      <c r="CV38" s="2">
        <f t="shared" si="37"/>
        <v>0</v>
      </c>
      <c r="CW38" s="46">
        <f t="shared" si="88"/>
        <v>0</v>
      </c>
      <c r="CX38" s="46">
        <f t="shared" si="88"/>
        <v>0</v>
      </c>
      <c r="CY38" s="46">
        <f t="shared" si="39"/>
        <v>0</v>
      </c>
      <c r="CZ38" s="28">
        <f t="shared" si="89"/>
        <v>0</v>
      </c>
      <c r="DA38" s="28">
        <f t="shared" si="89"/>
        <v>0</v>
      </c>
      <c r="DB38" s="2">
        <f t="shared" si="41"/>
        <v>0</v>
      </c>
      <c r="DC38" s="28">
        <f t="shared" si="90"/>
        <v>0</v>
      </c>
      <c r="DD38" s="28">
        <f t="shared" si="90"/>
        <v>0</v>
      </c>
      <c r="DE38" s="2">
        <f t="shared" si="43"/>
        <v>0</v>
      </c>
      <c r="DF38" s="46" t="e">
        <f t="shared" si="44"/>
        <v>#DIV/0!</v>
      </c>
      <c r="DG38" s="46" t="e">
        <f t="shared" si="45"/>
        <v>#DIV/0!</v>
      </c>
      <c r="DH38" s="46" t="e">
        <f t="shared" si="46"/>
        <v>#DIV/0!</v>
      </c>
      <c r="DI38" s="28" t="e">
        <f t="shared" si="47"/>
        <v>#DIV/0!</v>
      </c>
      <c r="DJ38" s="28" t="e">
        <f t="shared" si="48"/>
        <v>#DIV/0!</v>
      </c>
      <c r="DK38" s="28" t="e">
        <f t="shared" si="49"/>
        <v>#DIV/0!</v>
      </c>
      <c r="DL38" s="28" t="e">
        <f t="shared" si="50"/>
        <v>#DIV/0!</v>
      </c>
      <c r="DM38" s="28" t="e">
        <f t="shared" si="51"/>
        <v>#DIV/0!</v>
      </c>
      <c r="DN38" s="28" t="e">
        <f t="shared" si="52"/>
        <v>#DIV/0!</v>
      </c>
      <c r="DO38" s="46">
        <v>25995</v>
      </c>
      <c r="DP38" s="46">
        <v>30514</v>
      </c>
      <c r="DQ38" s="46">
        <f t="shared" si="78"/>
        <v>56509</v>
      </c>
      <c r="DR38" s="46">
        <v>1922</v>
      </c>
      <c r="DS38" s="46">
        <v>1726</v>
      </c>
      <c r="DT38" s="46">
        <f t="shared" si="79"/>
        <v>3648</v>
      </c>
      <c r="DU38" s="46">
        <v>3797</v>
      </c>
      <c r="DV38" s="46">
        <v>3250</v>
      </c>
      <c r="DW38" s="46">
        <f t="shared" si="80"/>
        <v>7047</v>
      </c>
      <c r="DX38" s="46">
        <v>74381</v>
      </c>
      <c r="DY38" s="46">
        <v>87306</v>
      </c>
      <c r="DZ38" s="2">
        <f t="shared" si="81"/>
        <v>161687</v>
      </c>
      <c r="EA38" s="46">
        <v>7623</v>
      </c>
      <c r="EB38" s="46">
        <v>7235</v>
      </c>
      <c r="EC38" s="2">
        <f t="shared" si="82"/>
        <v>14858</v>
      </c>
      <c r="ED38" s="46">
        <v>15968</v>
      </c>
      <c r="EE38" s="46">
        <v>14779</v>
      </c>
      <c r="EF38" s="2">
        <f t="shared" si="83"/>
        <v>30747</v>
      </c>
      <c r="EG38" s="4">
        <f t="shared" si="59"/>
        <v>0</v>
      </c>
      <c r="EH38" s="91">
        <f t="shared" si="60"/>
        <v>0</v>
      </c>
      <c r="EI38" s="4">
        <f t="shared" si="84"/>
        <v>0</v>
      </c>
      <c r="EJ38" s="4">
        <f t="shared" si="62"/>
        <v>0</v>
      </c>
      <c r="EK38" s="4">
        <f t="shared" si="63"/>
        <v>0</v>
      </c>
    </row>
    <row r="39" spans="1:142" ht="30">
      <c r="A39" s="51">
        <v>40</v>
      </c>
      <c r="B39" s="48" t="s">
        <v>125</v>
      </c>
      <c r="C39" s="48" t="s">
        <v>119</v>
      </c>
      <c r="D39" s="65" t="s">
        <v>75</v>
      </c>
      <c r="E39" s="65" t="s">
        <v>75</v>
      </c>
      <c r="F39" s="65" t="s">
        <v>75</v>
      </c>
      <c r="G39" s="65" t="s">
        <v>75</v>
      </c>
      <c r="H39" s="46">
        <v>0</v>
      </c>
      <c r="I39" s="46">
        <v>0</v>
      </c>
      <c r="J39" s="46">
        <v>0</v>
      </c>
      <c r="K39" s="46">
        <f t="shared" si="0"/>
        <v>0</v>
      </c>
      <c r="L39" s="46">
        <v>0</v>
      </c>
      <c r="M39" s="46">
        <v>0</v>
      </c>
      <c r="N39" s="46">
        <v>0</v>
      </c>
      <c r="O39" s="46">
        <f t="shared" si="1"/>
        <v>0</v>
      </c>
      <c r="P39" s="46">
        <v>0</v>
      </c>
      <c r="Q39" s="46">
        <v>0</v>
      </c>
      <c r="R39" s="46">
        <v>283725</v>
      </c>
      <c r="S39" s="46">
        <f t="shared" si="2"/>
        <v>283725</v>
      </c>
      <c r="T39" s="46" t="e">
        <f t="shared" si="3"/>
        <v>#DIV/0!</v>
      </c>
      <c r="U39" s="46">
        <v>5059</v>
      </c>
      <c r="V39" s="46">
        <v>4841</v>
      </c>
      <c r="W39" s="46">
        <v>1506</v>
      </c>
      <c r="X39" s="46">
        <v>489</v>
      </c>
      <c r="Y39" s="46">
        <v>182</v>
      </c>
      <c r="Z39" s="46">
        <v>69</v>
      </c>
      <c r="AA39" s="46">
        <v>42</v>
      </c>
      <c r="AB39" s="47">
        <f t="shared" si="4"/>
        <v>-12188</v>
      </c>
      <c r="AC39" s="46">
        <v>490870</v>
      </c>
      <c r="AD39" s="46">
        <v>491227</v>
      </c>
      <c r="AE39" s="46">
        <f t="shared" si="5"/>
        <v>982097</v>
      </c>
      <c r="AF39" s="46">
        <v>117953</v>
      </c>
      <c r="AG39" s="46">
        <v>123166</v>
      </c>
      <c r="AH39" s="46">
        <f t="shared" si="6"/>
        <v>241119</v>
      </c>
      <c r="AI39" s="46">
        <v>4798</v>
      </c>
      <c r="AJ39" s="46">
        <v>4849</v>
      </c>
      <c r="AK39" s="46">
        <f t="shared" si="7"/>
        <v>9647</v>
      </c>
      <c r="AL39" s="46">
        <v>454212</v>
      </c>
      <c r="AM39" s="46">
        <v>472499</v>
      </c>
      <c r="AN39" s="46">
        <f t="shared" si="8"/>
        <v>926711</v>
      </c>
      <c r="AO39" s="46">
        <v>103904</v>
      </c>
      <c r="AP39" s="46">
        <v>11458</v>
      </c>
      <c r="AQ39" s="46">
        <f t="shared" si="9"/>
        <v>115362</v>
      </c>
      <c r="AR39" s="46">
        <v>4200</v>
      </c>
      <c r="AS39" s="46">
        <v>4357</v>
      </c>
      <c r="AT39" s="46">
        <f t="shared" si="10"/>
        <v>8557</v>
      </c>
      <c r="AU39" s="46"/>
      <c r="AV39" s="46"/>
      <c r="AW39" s="46">
        <f t="shared" si="11"/>
        <v>0</v>
      </c>
      <c r="AX39" s="46"/>
      <c r="AY39" s="46"/>
      <c r="AZ39" s="46">
        <f t="shared" si="12"/>
        <v>0</v>
      </c>
      <c r="BA39" s="46"/>
      <c r="BB39" s="46"/>
      <c r="BC39" s="46">
        <f t="shared" si="13"/>
        <v>0</v>
      </c>
      <c r="BD39" s="46"/>
      <c r="BE39" s="46"/>
      <c r="BF39" s="46">
        <f t="shared" si="15"/>
        <v>0</v>
      </c>
      <c r="BG39" s="46"/>
      <c r="BH39" s="46"/>
      <c r="BI39" s="46">
        <f t="shared" si="17"/>
        <v>0</v>
      </c>
      <c r="BJ39" s="46"/>
      <c r="BK39" s="46"/>
      <c r="BL39" s="46">
        <f t="shared" si="19"/>
        <v>0</v>
      </c>
      <c r="BM39" s="46">
        <f t="shared" si="20"/>
        <v>0</v>
      </c>
      <c r="BN39" s="46">
        <f t="shared" si="21"/>
        <v>0</v>
      </c>
      <c r="BO39" s="46">
        <f t="shared" si="22"/>
        <v>0</v>
      </c>
      <c r="BP39" s="46">
        <f t="shared" si="23"/>
        <v>0</v>
      </c>
      <c r="BQ39" s="46">
        <f t="shared" si="24"/>
        <v>0</v>
      </c>
      <c r="BR39" s="46">
        <f t="shared" si="25"/>
        <v>0</v>
      </c>
      <c r="BS39" s="46">
        <f t="shared" si="26"/>
        <v>0</v>
      </c>
      <c r="BT39" s="46">
        <f t="shared" si="27"/>
        <v>0</v>
      </c>
      <c r="BU39" s="46">
        <f t="shared" si="28"/>
        <v>0</v>
      </c>
      <c r="BV39" s="46">
        <v>31867</v>
      </c>
      <c r="BW39" s="46">
        <v>11940</v>
      </c>
      <c r="BX39" s="46">
        <f t="shared" si="29"/>
        <v>43807</v>
      </c>
      <c r="BY39" s="46">
        <v>10394</v>
      </c>
      <c r="BZ39" s="46">
        <v>3967</v>
      </c>
      <c r="CA39" s="46">
        <f t="shared" si="76"/>
        <v>14361</v>
      </c>
      <c r="CB39" s="46">
        <v>327</v>
      </c>
      <c r="CC39" s="46">
        <v>150</v>
      </c>
      <c r="CD39" s="46">
        <f t="shared" si="31"/>
        <v>477</v>
      </c>
      <c r="CE39" s="46">
        <v>7495</v>
      </c>
      <c r="CF39" s="46">
        <v>4347</v>
      </c>
      <c r="CG39" s="46">
        <f t="shared" si="77"/>
        <v>11842</v>
      </c>
      <c r="CH39" s="46">
        <v>2183</v>
      </c>
      <c r="CI39" s="46">
        <v>1211</v>
      </c>
      <c r="CJ39" s="46">
        <f t="shared" si="33"/>
        <v>3394</v>
      </c>
      <c r="CK39" s="46">
        <v>69</v>
      </c>
      <c r="CL39" s="46">
        <v>46</v>
      </c>
      <c r="CM39" s="46">
        <f t="shared" si="34"/>
        <v>115</v>
      </c>
      <c r="CN39" s="46">
        <v>0</v>
      </c>
      <c r="CO39" s="46">
        <v>0</v>
      </c>
      <c r="CP39" s="46">
        <f t="shared" si="35"/>
        <v>0</v>
      </c>
      <c r="CQ39" s="46">
        <v>0</v>
      </c>
      <c r="CR39" s="46">
        <v>0</v>
      </c>
      <c r="CS39" s="46">
        <f t="shared" si="36"/>
        <v>0</v>
      </c>
      <c r="CT39" s="46">
        <v>0</v>
      </c>
      <c r="CU39" s="46">
        <v>0</v>
      </c>
      <c r="CV39" s="46">
        <f t="shared" si="37"/>
        <v>0</v>
      </c>
      <c r="CW39" s="46">
        <v>0</v>
      </c>
      <c r="CX39" s="46">
        <v>0</v>
      </c>
      <c r="CY39" s="46">
        <f t="shared" si="39"/>
        <v>0</v>
      </c>
      <c r="CZ39" s="46">
        <v>0</v>
      </c>
      <c r="DA39" s="46">
        <v>0</v>
      </c>
      <c r="DB39" s="46">
        <f t="shared" si="41"/>
        <v>0</v>
      </c>
      <c r="DC39" s="46">
        <v>0</v>
      </c>
      <c r="DD39" s="46">
        <v>0</v>
      </c>
      <c r="DE39" s="46">
        <f t="shared" si="43"/>
        <v>0</v>
      </c>
      <c r="DF39" s="46">
        <f t="shared" si="44"/>
        <v>0</v>
      </c>
      <c r="DG39" s="46">
        <f t="shared" si="45"/>
        <v>0</v>
      </c>
      <c r="DH39" s="46">
        <f t="shared" si="46"/>
        <v>0</v>
      </c>
      <c r="DI39" s="46">
        <f t="shared" si="47"/>
        <v>0</v>
      </c>
      <c r="DJ39" s="46">
        <f t="shared" si="48"/>
        <v>0</v>
      </c>
      <c r="DK39" s="46">
        <f t="shared" si="49"/>
        <v>0</v>
      </c>
      <c r="DL39" s="46">
        <f t="shared" si="50"/>
        <v>0</v>
      </c>
      <c r="DM39" s="46">
        <f t="shared" si="51"/>
        <v>0</v>
      </c>
      <c r="DN39" s="46">
        <f t="shared" si="52"/>
        <v>0</v>
      </c>
      <c r="DO39" s="46">
        <v>348603</v>
      </c>
      <c r="DP39" s="46">
        <v>406794</v>
      </c>
      <c r="DQ39" s="46">
        <f t="shared" si="78"/>
        <v>755397</v>
      </c>
      <c r="DR39" s="46">
        <v>69963</v>
      </c>
      <c r="DS39" s="46">
        <v>89856</v>
      </c>
      <c r="DT39" s="46">
        <f t="shared" si="79"/>
        <v>159819</v>
      </c>
      <c r="DU39" s="46">
        <v>2751</v>
      </c>
      <c r="DV39" s="46">
        <v>3029</v>
      </c>
      <c r="DW39" s="46">
        <f t="shared" si="80"/>
        <v>5780</v>
      </c>
      <c r="DX39" s="46">
        <v>105609</v>
      </c>
      <c r="DY39" s="46">
        <v>65705</v>
      </c>
      <c r="DZ39" s="46">
        <f t="shared" si="81"/>
        <v>171314</v>
      </c>
      <c r="EA39" s="46">
        <v>33941</v>
      </c>
      <c r="EB39" s="46">
        <v>25002</v>
      </c>
      <c r="EC39" s="46">
        <f t="shared" si="82"/>
        <v>58943</v>
      </c>
      <c r="ED39" s="46">
        <v>1449</v>
      </c>
      <c r="EE39" s="46">
        <v>1328</v>
      </c>
      <c r="EF39" s="46">
        <f t="shared" si="83"/>
        <v>2777</v>
      </c>
      <c r="EG39" s="46">
        <f t="shared" si="59"/>
        <v>-1025904</v>
      </c>
      <c r="EH39" s="46">
        <f t="shared" si="60"/>
        <v>283725</v>
      </c>
      <c r="EI39" s="46">
        <f t="shared" si="84"/>
        <v>926711</v>
      </c>
      <c r="EJ39" s="46">
        <f t="shared" si="62"/>
        <v>218762</v>
      </c>
      <c r="EK39" s="46">
        <f t="shared" si="63"/>
        <v>8557</v>
      </c>
    </row>
    <row r="40" spans="1:142" ht="30">
      <c r="A40" s="51">
        <v>26</v>
      </c>
      <c r="B40" s="45" t="s">
        <v>102</v>
      </c>
      <c r="C40" s="48" t="s">
        <v>103</v>
      </c>
      <c r="D40" s="64">
        <v>42797</v>
      </c>
      <c r="E40" s="64">
        <v>42817</v>
      </c>
      <c r="F40" s="65" t="s">
        <v>75</v>
      </c>
      <c r="G40" s="65" t="s">
        <v>75</v>
      </c>
      <c r="H40" s="46">
        <v>956</v>
      </c>
      <c r="I40" s="46">
        <v>0</v>
      </c>
      <c r="J40" s="46">
        <v>0</v>
      </c>
      <c r="K40" s="46">
        <f t="shared" si="0"/>
        <v>956</v>
      </c>
      <c r="L40" s="46">
        <v>49374</v>
      </c>
      <c r="M40" s="46">
        <v>0</v>
      </c>
      <c r="N40" s="46">
        <v>0</v>
      </c>
      <c r="O40" s="46">
        <f t="shared" si="1"/>
        <v>49374</v>
      </c>
      <c r="P40" s="46">
        <v>29289</v>
      </c>
      <c r="Q40" s="46">
        <v>0</v>
      </c>
      <c r="R40" s="46">
        <v>0</v>
      </c>
      <c r="S40" s="46">
        <f t="shared" si="2"/>
        <v>29289</v>
      </c>
      <c r="T40" s="46">
        <f t="shared" si="3"/>
        <v>59.32</v>
      </c>
      <c r="U40" s="46">
        <v>1598</v>
      </c>
      <c r="V40" s="46">
        <v>51</v>
      </c>
      <c r="W40" s="46">
        <v>67</v>
      </c>
      <c r="X40" s="46">
        <v>119</v>
      </c>
      <c r="Y40" s="46">
        <v>126</v>
      </c>
      <c r="Z40" s="46">
        <v>139</v>
      </c>
      <c r="AA40" s="46">
        <v>335</v>
      </c>
      <c r="AB40" s="47">
        <f t="shared" si="4"/>
        <v>-1479</v>
      </c>
      <c r="AC40" s="46">
        <v>23837</v>
      </c>
      <c r="AD40" s="46">
        <v>24516</v>
      </c>
      <c r="AE40" s="46">
        <f t="shared" si="5"/>
        <v>48353</v>
      </c>
      <c r="AF40" s="46">
        <v>4644</v>
      </c>
      <c r="AG40" s="46">
        <v>4581</v>
      </c>
      <c r="AH40" s="46">
        <f t="shared" si="6"/>
        <v>9225</v>
      </c>
      <c r="AI40" s="46">
        <v>7905</v>
      </c>
      <c r="AJ40" s="46">
        <v>7934</v>
      </c>
      <c r="AK40" s="46">
        <f t="shared" si="7"/>
        <v>15839</v>
      </c>
      <c r="AL40" s="46">
        <v>14724</v>
      </c>
      <c r="AM40" s="46">
        <v>14279</v>
      </c>
      <c r="AN40" s="46">
        <f t="shared" si="8"/>
        <v>29003</v>
      </c>
      <c r="AO40" s="46">
        <v>3091</v>
      </c>
      <c r="AP40" s="46">
        <v>2989</v>
      </c>
      <c r="AQ40" s="46">
        <f t="shared" si="9"/>
        <v>6080</v>
      </c>
      <c r="AR40" s="46">
        <v>3614</v>
      </c>
      <c r="AS40" s="46">
        <v>3023</v>
      </c>
      <c r="AT40" s="46">
        <f t="shared" si="10"/>
        <v>6637</v>
      </c>
      <c r="AU40" s="46">
        <v>0</v>
      </c>
      <c r="AV40" s="46">
        <v>0</v>
      </c>
      <c r="AW40" s="46">
        <f t="shared" si="11"/>
        <v>0</v>
      </c>
      <c r="AX40" s="46">
        <v>0</v>
      </c>
      <c r="AY40" s="46">
        <v>0</v>
      </c>
      <c r="AZ40" s="46">
        <f t="shared" si="12"/>
        <v>0</v>
      </c>
      <c r="BA40" s="46">
        <v>0</v>
      </c>
      <c r="BB40" s="46">
        <v>0</v>
      </c>
      <c r="BC40" s="46">
        <f t="shared" si="13"/>
        <v>0</v>
      </c>
      <c r="BD40" s="46">
        <f>AL40+AU40</f>
        <v>14724</v>
      </c>
      <c r="BE40" s="46">
        <f>AM40+AV40</f>
        <v>14279</v>
      </c>
      <c r="BF40" s="46">
        <f t="shared" si="15"/>
        <v>29003</v>
      </c>
      <c r="BG40" s="46">
        <f>AO40+AX40</f>
        <v>3091</v>
      </c>
      <c r="BH40" s="46">
        <f>AP40+AY40</f>
        <v>2989</v>
      </c>
      <c r="BI40" s="46">
        <f t="shared" si="17"/>
        <v>6080</v>
      </c>
      <c r="BJ40" s="46">
        <f>AR40+BA40</f>
        <v>3614</v>
      </c>
      <c r="BK40" s="46">
        <f>AS40+BB40</f>
        <v>3023</v>
      </c>
      <c r="BL40" s="46">
        <f t="shared" si="19"/>
        <v>6637</v>
      </c>
      <c r="BM40" s="46">
        <f t="shared" si="20"/>
        <v>61.77</v>
      </c>
      <c r="BN40" s="46">
        <f t="shared" si="21"/>
        <v>58.24</v>
      </c>
      <c r="BO40" s="46">
        <f t="shared" si="22"/>
        <v>59.98</v>
      </c>
      <c r="BP40" s="46">
        <f t="shared" si="23"/>
        <v>66.56</v>
      </c>
      <c r="BQ40" s="46">
        <f t="shared" si="24"/>
        <v>65.25</v>
      </c>
      <c r="BR40" s="46">
        <f t="shared" si="25"/>
        <v>65.91</v>
      </c>
      <c r="BS40" s="46">
        <f t="shared" si="26"/>
        <v>45.72</v>
      </c>
      <c r="BT40" s="46">
        <f t="shared" si="27"/>
        <v>38.1</v>
      </c>
      <c r="BU40" s="46">
        <f t="shared" si="28"/>
        <v>41.9</v>
      </c>
      <c r="BV40" s="46">
        <v>488</v>
      </c>
      <c r="BW40" s="46">
        <v>533</v>
      </c>
      <c r="BX40" s="46">
        <f t="shared" si="29"/>
        <v>1021</v>
      </c>
      <c r="BY40" s="46">
        <v>95</v>
      </c>
      <c r="BZ40" s="46">
        <v>84</v>
      </c>
      <c r="CA40" s="46">
        <f t="shared" si="76"/>
        <v>179</v>
      </c>
      <c r="CB40" s="46">
        <v>139</v>
      </c>
      <c r="CC40" s="46">
        <v>170</v>
      </c>
      <c r="CD40" s="46">
        <f t="shared" si="31"/>
        <v>309</v>
      </c>
      <c r="CE40" s="46">
        <v>98</v>
      </c>
      <c r="CF40" s="46">
        <v>188</v>
      </c>
      <c r="CG40" s="46">
        <f t="shared" si="77"/>
        <v>286</v>
      </c>
      <c r="CH40" s="46">
        <v>16</v>
      </c>
      <c r="CI40" s="46">
        <v>36</v>
      </c>
      <c r="CJ40" s="46">
        <f t="shared" si="33"/>
        <v>52</v>
      </c>
      <c r="CK40" s="46">
        <v>29</v>
      </c>
      <c r="CL40" s="46">
        <v>40</v>
      </c>
      <c r="CM40" s="46">
        <f t="shared" si="34"/>
        <v>69</v>
      </c>
      <c r="CN40" s="46">
        <v>0</v>
      </c>
      <c r="CO40" s="46">
        <v>0</v>
      </c>
      <c r="CP40" s="46">
        <f t="shared" si="35"/>
        <v>0</v>
      </c>
      <c r="CQ40" s="46">
        <v>0</v>
      </c>
      <c r="CR40" s="46">
        <v>0</v>
      </c>
      <c r="CS40" s="46">
        <f t="shared" si="36"/>
        <v>0</v>
      </c>
      <c r="CT40" s="46">
        <v>0</v>
      </c>
      <c r="CU40" s="46">
        <v>0</v>
      </c>
      <c r="CV40" s="2">
        <f t="shared" si="37"/>
        <v>0</v>
      </c>
      <c r="CW40" s="46">
        <f>CE40+CN40</f>
        <v>98</v>
      </c>
      <c r="CX40" s="46">
        <f>CF40+CO40</f>
        <v>188</v>
      </c>
      <c r="CY40" s="46">
        <f t="shared" si="39"/>
        <v>286</v>
      </c>
      <c r="CZ40" s="28">
        <f>CH40+CQ40</f>
        <v>16</v>
      </c>
      <c r="DA40" s="28">
        <f>CI40+CR40</f>
        <v>36</v>
      </c>
      <c r="DB40" s="2">
        <f t="shared" si="41"/>
        <v>52</v>
      </c>
      <c r="DC40" s="28">
        <f>CK40+CT40</f>
        <v>29</v>
      </c>
      <c r="DD40" s="28">
        <f>CL40+CU40</f>
        <v>40</v>
      </c>
      <c r="DE40" s="2">
        <f t="shared" si="43"/>
        <v>69</v>
      </c>
      <c r="DF40" s="46">
        <f t="shared" si="44"/>
        <v>20.079999999999998</v>
      </c>
      <c r="DG40" s="46">
        <f t="shared" si="45"/>
        <v>35.270000000000003</v>
      </c>
      <c r="DH40" s="46">
        <f t="shared" si="46"/>
        <v>28.01</v>
      </c>
      <c r="DI40" s="46">
        <f t="shared" si="47"/>
        <v>16.84</v>
      </c>
      <c r="DJ40" s="46">
        <f t="shared" si="48"/>
        <v>42.86</v>
      </c>
      <c r="DK40" s="46">
        <f t="shared" si="49"/>
        <v>29.05</v>
      </c>
      <c r="DL40" s="28">
        <f t="shared" si="50"/>
        <v>20.86</v>
      </c>
      <c r="DM40" s="28">
        <f t="shared" si="51"/>
        <v>23.53</v>
      </c>
      <c r="DN40" s="28">
        <f t="shared" si="52"/>
        <v>22.33</v>
      </c>
      <c r="DO40" s="46">
        <v>2325</v>
      </c>
      <c r="DP40" s="46">
        <v>2155</v>
      </c>
      <c r="DQ40" s="46">
        <f t="shared" si="78"/>
        <v>4480</v>
      </c>
      <c r="DR40" s="46">
        <v>510</v>
      </c>
      <c r="DS40" s="46">
        <v>456</v>
      </c>
      <c r="DT40" s="46">
        <f t="shared" si="79"/>
        <v>966</v>
      </c>
      <c r="DU40" s="46">
        <v>128</v>
      </c>
      <c r="DV40" s="46">
        <v>104</v>
      </c>
      <c r="DW40" s="46">
        <f t="shared" si="80"/>
        <v>232</v>
      </c>
      <c r="DX40" s="46">
        <v>12497</v>
      </c>
      <c r="DY40" s="46">
        <v>12312</v>
      </c>
      <c r="DZ40" s="46">
        <f t="shared" si="81"/>
        <v>24809</v>
      </c>
      <c r="EA40" s="46">
        <v>2597</v>
      </c>
      <c r="EB40" s="46">
        <v>2569</v>
      </c>
      <c r="EC40" s="46">
        <f t="shared" si="82"/>
        <v>5166</v>
      </c>
      <c r="ED40" s="46">
        <v>3515</v>
      </c>
      <c r="EE40" s="46">
        <v>2959</v>
      </c>
      <c r="EF40" s="46">
        <f t="shared" si="83"/>
        <v>6474</v>
      </c>
      <c r="EG40" s="46">
        <f t="shared" si="59"/>
        <v>0</v>
      </c>
      <c r="EH40" s="46">
        <f t="shared" si="60"/>
        <v>0</v>
      </c>
      <c r="EI40" s="46">
        <f t="shared" si="84"/>
        <v>0</v>
      </c>
      <c r="EJ40" s="46">
        <f t="shared" si="62"/>
        <v>0</v>
      </c>
      <c r="EK40" s="46">
        <f t="shared" si="63"/>
        <v>0</v>
      </c>
    </row>
    <row r="41" spans="1:142" ht="28.5">
      <c r="A41" s="50">
        <v>14</v>
      </c>
      <c r="B41" s="35" t="s">
        <v>73</v>
      </c>
      <c r="C41" s="27" t="s">
        <v>74</v>
      </c>
      <c r="D41" s="63">
        <v>42814</v>
      </c>
      <c r="E41" s="63">
        <v>42824</v>
      </c>
      <c r="F41" s="63">
        <v>42944</v>
      </c>
      <c r="G41" s="63">
        <v>42952</v>
      </c>
      <c r="H41" s="6"/>
      <c r="I41" s="6" t="s">
        <v>75</v>
      </c>
      <c r="J41" s="6"/>
      <c r="K41" s="2">
        <f t="shared" si="0"/>
        <v>0</v>
      </c>
      <c r="L41" s="6">
        <v>0</v>
      </c>
      <c r="M41" s="6">
        <v>162</v>
      </c>
      <c r="N41" s="6">
        <v>80</v>
      </c>
      <c r="O41" s="2">
        <f t="shared" si="1"/>
        <v>242</v>
      </c>
      <c r="P41" s="6">
        <v>0</v>
      </c>
      <c r="Q41" s="6">
        <v>159</v>
      </c>
      <c r="R41" s="6">
        <v>77</v>
      </c>
      <c r="S41" s="2">
        <f t="shared" si="2"/>
        <v>236</v>
      </c>
      <c r="T41" s="15">
        <f t="shared" si="3"/>
        <v>97.52</v>
      </c>
      <c r="U41" s="6"/>
      <c r="V41" s="6">
        <v>4</v>
      </c>
      <c r="W41" s="6"/>
      <c r="X41" s="6"/>
      <c r="Y41" s="6"/>
      <c r="Z41" s="6"/>
      <c r="AA41" s="6"/>
      <c r="AB41" s="29">
        <f t="shared" si="4"/>
        <v>-4</v>
      </c>
      <c r="AC41" s="30">
        <v>125</v>
      </c>
      <c r="AD41" s="30">
        <v>117</v>
      </c>
      <c r="AE41" s="2">
        <f t="shared" si="5"/>
        <v>242</v>
      </c>
      <c r="AF41" s="31">
        <v>20</v>
      </c>
      <c r="AG41" s="31">
        <v>20</v>
      </c>
      <c r="AH41" s="2">
        <f t="shared" si="6"/>
        <v>40</v>
      </c>
      <c r="AI41" s="31">
        <v>13</v>
      </c>
      <c r="AJ41" s="31">
        <v>20</v>
      </c>
      <c r="AK41" s="2">
        <f t="shared" si="7"/>
        <v>33</v>
      </c>
      <c r="AL41" s="30">
        <v>120</v>
      </c>
      <c r="AM41" s="30">
        <v>110</v>
      </c>
      <c r="AN41" s="2">
        <f t="shared" si="8"/>
        <v>230</v>
      </c>
      <c r="AO41" s="31">
        <v>19</v>
      </c>
      <c r="AP41" s="31">
        <v>17</v>
      </c>
      <c r="AQ41" s="2">
        <f t="shared" si="9"/>
        <v>36</v>
      </c>
      <c r="AR41" s="31">
        <v>12</v>
      </c>
      <c r="AS41" s="31">
        <v>19</v>
      </c>
      <c r="AT41" s="2">
        <f t="shared" si="10"/>
        <v>31</v>
      </c>
      <c r="AU41" s="31">
        <v>2</v>
      </c>
      <c r="AV41" s="31">
        <v>4</v>
      </c>
      <c r="AW41" s="2">
        <f t="shared" si="11"/>
        <v>6</v>
      </c>
      <c r="AX41" s="30">
        <v>1</v>
      </c>
      <c r="AY41" s="30">
        <v>1</v>
      </c>
      <c r="AZ41" s="2">
        <f t="shared" si="12"/>
        <v>2</v>
      </c>
      <c r="BA41" s="33">
        <v>0</v>
      </c>
      <c r="BB41" s="33">
        <v>0</v>
      </c>
      <c r="BC41" s="2">
        <f t="shared" si="13"/>
        <v>0</v>
      </c>
      <c r="BD41" s="28">
        <f>AL41+AU41</f>
        <v>122</v>
      </c>
      <c r="BE41" s="28">
        <f>AM41+AV41</f>
        <v>114</v>
      </c>
      <c r="BF41" s="2">
        <f t="shared" si="15"/>
        <v>236</v>
      </c>
      <c r="BG41" s="28">
        <f>AO41+AX41</f>
        <v>20</v>
      </c>
      <c r="BH41" s="28">
        <f>AP41+AY41</f>
        <v>18</v>
      </c>
      <c r="BI41" s="2">
        <f t="shared" si="17"/>
        <v>38</v>
      </c>
      <c r="BJ41" s="28">
        <f>AR41+BA41</f>
        <v>12</v>
      </c>
      <c r="BK41" s="28">
        <f>AS41+BB41</f>
        <v>19</v>
      </c>
      <c r="BL41" s="2">
        <f t="shared" si="19"/>
        <v>31</v>
      </c>
      <c r="BM41" s="28">
        <f t="shared" si="20"/>
        <v>97.6</v>
      </c>
      <c r="BN41" s="28">
        <f t="shared" si="21"/>
        <v>97.44</v>
      </c>
      <c r="BO41" s="28">
        <f t="shared" si="22"/>
        <v>97.52</v>
      </c>
      <c r="BP41" s="28">
        <f t="shared" si="23"/>
        <v>100</v>
      </c>
      <c r="BQ41" s="28">
        <f t="shared" si="24"/>
        <v>90</v>
      </c>
      <c r="BR41" s="28">
        <f t="shared" si="25"/>
        <v>95</v>
      </c>
      <c r="BS41" s="28">
        <f t="shared" si="26"/>
        <v>92.31</v>
      </c>
      <c r="BT41" s="28">
        <f t="shared" si="27"/>
        <v>95</v>
      </c>
      <c r="BU41" s="28">
        <f t="shared" si="28"/>
        <v>93.94</v>
      </c>
      <c r="BV41" s="30">
        <v>0</v>
      </c>
      <c r="BW41" s="30">
        <v>0</v>
      </c>
      <c r="BX41" s="2">
        <f t="shared" si="29"/>
        <v>0</v>
      </c>
      <c r="BY41" s="31">
        <v>0</v>
      </c>
      <c r="BZ41" s="31">
        <v>0</v>
      </c>
      <c r="CA41" s="2">
        <f t="shared" si="76"/>
        <v>0</v>
      </c>
      <c r="CB41" s="31">
        <v>0</v>
      </c>
      <c r="CC41" s="31">
        <v>0</v>
      </c>
      <c r="CD41" s="2">
        <f t="shared" si="31"/>
        <v>0</v>
      </c>
      <c r="CE41" s="30">
        <v>0</v>
      </c>
      <c r="CF41" s="30">
        <v>0</v>
      </c>
      <c r="CG41" s="2">
        <f t="shared" si="77"/>
        <v>0</v>
      </c>
      <c r="CH41" s="31">
        <v>0</v>
      </c>
      <c r="CI41" s="31">
        <v>0</v>
      </c>
      <c r="CJ41" s="2">
        <f t="shared" si="33"/>
        <v>0</v>
      </c>
      <c r="CK41" s="31">
        <v>0</v>
      </c>
      <c r="CL41" s="31">
        <v>0</v>
      </c>
      <c r="CM41" s="2">
        <f t="shared" si="34"/>
        <v>0</v>
      </c>
      <c r="CN41" s="31">
        <v>0</v>
      </c>
      <c r="CO41" s="31">
        <v>0</v>
      </c>
      <c r="CP41" s="2">
        <f t="shared" si="35"/>
        <v>0</v>
      </c>
      <c r="CQ41" s="31">
        <v>0</v>
      </c>
      <c r="CR41" s="31">
        <v>0</v>
      </c>
      <c r="CS41" s="2">
        <f t="shared" si="36"/>
        <v>0</v>
      </c>
      <c r="CT41" s="31">
        <v>0</v>
      </c>
      <c r="CU41" s="31">
        <v>0</v>
      </c>
      <c r="CV41" s="2">
        <f t="shared" si="37"/>
        <v>0</v>
      </c>
      <c r="CW41" s="28">
        <f>CE41+CN41</f>
        <v>0</v>
      </c>
      <c r="CX41" s="28">
        <f>CF41+CO41</f>
        <v>0</v>
      </c>
      <c r="CY41" s="2">
        <f t="shared" si="39"/>
        <v>0</v>
      </c>
      <c r="CZ41" s="28">
        <f>CH41+CQ41</f>
        <v>0</v>
      </c>
      <c r="DA41" s="28">
        <f>CI41+CR41</f>
        <v>0</v>
      </c>
      <c r="DB41" s="2">
        <f t="shared" si="41"/>
        <v>0</v>
      </c>
      <c r="DC41" s="28">
        <f>CK41+CT41</f>
        <v>0</v>
      </c>
      <c r="DD41" s="28">
        <f>CL41+CU41</f>
        <v>0</v>
      </c>
      <c r="DE41" s="2">
        <f t="shared" si="43"/>
        <v>0</v>
      </c>
      <c r="DF41" s="28" t="e">
        <f t="shared" si="44"/>
        <v>#DIV/0!</v>
      </c>
      <c r="DG41" s="28" t="e">
        <f t="shared" si="45"/>
        <v>#DIV/0!</v>
      </c>
      <c r="DH41" s="28" t="e">
        <f t="shared" si="46"/>
        <v>#DIV/0!</v>
      </c>
      <c r="DI41" s="28" t="e">
        <f t="shared" si="47"/>
        <v>#DIV/0!</v>
      </c>
      <c r="DJ41" s="28" t="e">
        <f t="shared" si="48"/>
        <v>#DIV/0!</v>
      </c>
      <c r="DK41" s="28" t="e">
        <f t="shared" si="49"/>
        <v>#DIV/0!</v>
      </c>
      <c r="DL41" s="28" t="e">
        <f t="shared" si="50"/>
        <v>#DIV/0!</v>
      </c>
      <c r="DM41" s="28" t="e">
        <f t="shared" si="51"/>
        <v>#DIV/0!</v>
      </c>
      <c r="DN41" s="28" t="e">
        <f t="shared" si="52"/>
        <v>#DIV/0!</v>
      </c>
      <c r="DO41" s="32">
        <v>93</v>
      </c>
      <c r="DP41" s="32">
        <v>94</v>
      </c>
      <c r="DQ41" s="2">
        <f t="shared" si="78"/>
        <v>187</v>
      </c>
      <c r="DR41" s="32">
        <v>15</v>
      </c>
      <c r="DS41" s="32">
        <v>12</v>
      </c>
      <c r="DT41" s="2">
        <f t="shared" si="79"/>
        <v>27</v>
      </c>
      <c r="DU41" s="32">
        <v>9</v>
      </c>
      <c r="DV41" s="32">
        <v>13</v>
      </c>
      <c r="DW41" s="2">
        <f t="shared" si="80"/>
        <v>22</v>
      </c>
      <c r="DX41" s="32">
        <v>29</v>
      </c>
      <c r="DY41" s="32">
        <v>20</v>
      </c>
      <c r="DZ41" s="2">
        <f t="shared" si="81"/>
        <v>49</v>
      </c>
      <c r="EA41" s="32">
        <v>5</v>
      </c>
      <c r="EB41" s="32">
        <v>6</v>
      </c>
      <c r="EC41" s="2">
        <f t="shared" si="82"/>
        <v>11</v>
      </c>
      <c r="ED41" s="32">
        <v>3</v>
      </c>
      <c r="EE41" s="32">
        <v>6</v>
      </c>
      <c r="EF41" s="2">
        <f t="shared" si="83"/>
        <v>9</v>
      </c>
      <c r="EG41" s="4">
        <f t="shared" si="59"/>
        <v>0</v>
      </c>
      <c r="EH41" s="4">
        <f t="shared" si="60"/>
        <v>0</v>
      </c>
      <c r="EI41" s="4">
        <f t="shared" si="84"/>
        <v>0</v>
      </c>
      <c r="EJ41" s="4">
        <f t="shared" si="62"/>
        <v>0</v>
      </c>
      <c r="EK41" s="4">
        <f t="shared" si="63"/>
        <v>0</v>
      </c>
      <c r="EL41" s="34"/>
    </row>
    <row r="42" spans="1:142">
      <c r="A42" s="51">
        <v>43</v>
      </c>
      <c r="B42" s="1" t="s">
        <v>129</v>
      </c>
      <c r="C42" s="27" t="s">
        <v>72</v>
      </c>
      <c r="D42" s="70">
        <v>42843</v>
      </c>
      <c r="E42" s="70">
        <v>42852</v>
      </c>
      <c r="F42" s="46" t="s">
        <v>101</v>
      </c>
      <c r="G42" s="46" t="s">
        <v>101</v>
      </c>
      <c r="H42" s="46">
        <v>2</v>
      </c>
      <c r="I42" s="46">
        <v>971</v>
      </c>
      <c r="J42" s="46">
        <v>118</v>
      </c>
      <c r="K42" s="46">
        <f t="shared" si="0"/>
        <v>1091</v>
      </c>
      <c r="L42" s="46">
        <v>25</v>
      </c>
      <c r="M42" s="46">
        <v>12957</v>
      </c>
      <c r="N42" s="46">
        <v>5900</v>
      </c>
      <c r="O42" s="46">
        <f t="shared" si="1"/>
        <v>18882</v>
      </c>
      <c r="P42" s="46">
        <v>20</v>
      </c>
      <c r="Q42" s="46">
        <v>12245</v>
      </c>
      <c r="R42" s="46">
        <v>5892</v>
      </c>
      <c r="S42" s="46">
        <f t="shared" si="2"/>
        <v>18157</v>
      </c>
      <c r="T42" s="46">
        <f t="shared" si="3"/>
        <v>96.16</v>
      </c>
      <c r="U42" s="46">
        <v>0</v>
      </c>
      <c r="V42" s="46">
        <v>598</v>
      </c>
      <c r="W42" s="46">
        <v>349</v>
      </c>
      <c r="X42" s="46">
        <v>46</v>
      </c>
      <c r="Y42" s="46">
        <v>97</v>
      </c>
      <c r="Z42" s="46">
        <v>1</v>
      </c>
      <c r="AA42" s="46">
        <v>0</v>
      </c>
      <c r="AB42" s="47">
        <f t="shared" si="4"/>
        <v>0</v>
      </c>
      <c r="AC42" s="46">
        <v>11829</v>
      </c>
      <c r="AD42" s="46">
        <v>4870</v>
      </c>
      <c r="AE42" s="46">
        <f t="shared" si="5"/>
        <v>16699</v>
      </c>
      <c r="AF42" s="46">
        <v>1499</v>
      </c>
      <c r="AG42" s="46">
        <v>787</v>
      </c>
      <c r="AH42" s="46">
        <f t="shared" si="6"/>
        <v>2286</v>
      </c>
      <c r="AI42" s="46">
        <v>5</v>
      </c>
      <c r="AJ42" s="46">
        <v>0</v>
      </c>
      <c r="AK42" s="46">
        <f t="shared" si="7"/>
        <v>5</v>
      </c>
      <c r="AL42" s="46">
        <v>11328</v>
      </c>
      <c r="AM42" s="46">
        <v>4673</v>
      </c>
      <c r="AN42" s="46">
        <f t="shared" si="8"/>
        <v>16001</v>
      </c>
      <c r="AO42" s="46">
        <v>1280</v>
      </c>
      <c r="AP42" s="46">
        <v>702</v>
      </c>
      <c r="AQ42" s="46">
        <f t="shared" si="9"/>
        <v>1982</v>
      </c>
      <c r="AR42" s="46">
        <v>4</v>
      </c>
      <c r="AS42" s="46">
        <v>0</v>
      </c>
      <c r="AT42" s="46">
        <f t="shared" si="10"/>
        <v>4</v>
      </c>
      <c r="AU42" s="46">
        <v>0</v>
      </c>
      <c r="AV42" s="46">
        <v>0</v>
      </c>
      <c r="AW42" s="46">
        <f t="shared" si="11"/>
        <v>0</v>
      </c>
      <c r="AX42" s="46">
        <v>0</v>
      </c>
      <c r="AY42" s="46">
        <v>0</v>
      </c>
      <c r="AZ42" s="46">
        <f t="shared" si="12"/>
        <v>0</v>
      </c>
      <c r="BA42" s="46">
        <v>0</v>
      </c>
      <c r="BB42" s="46">
        <v>0</v>
      </c>
      <c r="BC42" s="46">
        <f t="shared" si="13"/>
        <v>0</v>
      </c>
      <c r="BD42" s="46">
        <v>11328</v>
      </c>
      <c r="BE42" s="46">
        <v>4673</v>
      </c>
      <c r="BF42" s="46">
        <f t="shared" si="15"/>
        <v>16001</v>
      </c>
      <c r="BG42" s="46">
        <v>1280</v>
      </c>
      <c r="BH42" s="46">
        <v>702</v>
      </c>
      <c r="BI42" s="46">
        <f t="shared" si="17"/>
        <v>1982</v>
      </c>
      <c r="BJ42" s="46">
        <v>4</v>
      </c>
      <c r="BK42" s="46">
        <v>0</v>
      </c>
      <c r="BL42" s="46">
        <f t="shared" si="19"/>
        <v>4</v>
      </c>
      <c r="BM42" s="46">
        <f t="shared" si="20"/>
        <v>95.76</v>
      </c>
      <c r="BN42" s="46">
        <f t="shared" si="21"/>
        <v>95.95</v>
      </c>
      <c r="BO42" s="46">
        <f t="shared" si="22"/>
        <v>95.82</v>
      </c>
      <c r="BP42" s="46">
        <f t="shared" si="23"/>
        <v>85.39</v>
      </c>
      <c r="BQ42" s="46">
        <f t="shared" si="24"/>
        <v>89.2</v>
      </c>
      <c r="BR42" s="46">
        <f t="shared" si="25"/>
        <v>86.7</v>
      </c>
      <c r="BS42" s="46">
        <f t="shared" si="26"/>
        <v>80</v>
      </c>
      <c r="BT42" s="46" t="e">
        <f t="shared" si="27"/>
        <v>#DIV/0!</v>
      </c>
      <c r="BU42" s="46">
        <f t="shared" si="28"/>
        <v>80</v>
      </c>
      <c r="BV42" s="46">
        <v>1128</v>
      </c>
      <c r="BW42" s="46">
        <v>516</v>
      </c>
      <c r="BX42" s="46">
        <f t="shared" si="29"/>
        <v>1644</v>
      </c>
      <c r="BY42" s="46">
        <v>63</v>
      </c>
      <c r="BZ42" s="46">
        <v>60</v>
      </c>
      <c r="CA42" s="46">
        <f t="shared" si="76"/>
        <v>123</v>
      </c>
      <c r="CB42" s="46">
        <v>0</v>
      </c>
      <c r="CC42" s="46">
        <v>0</v>
      </c>
      <c r="CD42" s="46">
        <f t="shared" si="31"/>
        <v>0</v>
      </c>
      <c r="CE42" s="46">
        <v>917</v>
      </c>
      <c r="CF42" s="46">
        <v>423</v>
      </c>
      <c r="CG42" s="46">
        <f t="shared" si="77"/>
        <v>1340</v>
      </c>
      <c r="CH42" s="46">
        <v>44</v>
      </c>
      <c r="CI42" s="46">
        <v>53</v>
      </c>
      <c r="CJ42" s="46">
        <f t="shared" si="33"/>
        <v>97</v>
      </c>
      <c r="CK42" s="46">
        <v>0</v>
      </c>
      <c r="CL42" s="46">
        <v>0</v>
      </c>
      <c r="CM42" s="46">
        <f t="shared" si="34"/>
        <v>0</v>
      </c>
      <c r="CN42" s="46">
        <v>0</v>
      </c>
      <c r="CO42" s="46">
        <v>0</v>
      </c>
      <c r="CP42" s="46">
        <f t="shared" si="35"/>
        <v>0</v>
      </c>
      <c r="CQ42" s="46">
        <v>0</v>
      </c>
      <c r="CR42" s="46">
        <v>0</v>
      </c>
      <c r="CS42" s="46">
        <f t="shared" si="36"/>
        <v>0</v>
      </c>
      <c r="CT42" s="46">
        <v>0</v>
      </c>
      <c r="CU42" s="46">
        <v>0</v>
      </c>
      <c r="CV42" s="46">
        <f t="shared" si="37"/>
        <v>0</v>
      </c>
      <c r="CW42" s="46">
        <v>917</v>
      </c>
      <c r="CX42" s="46">
        <v>423</v>
      </c>
      <c r="CY42" s="46">
        <f t="shared" si="39"/>
        <v>1340</v>
      </c>
      <c r="CZ42" s="46">
        <v>44</v>
      </c>
      <c r="DA42" s="46">
        <v>53</v>
      </c>
      <c r="DB42" s="46">
        <f t="shared" si="41"/>
        <v>97</v>
      </c>
      <c r="DC42" s="46">
        <v>0</v>
      </c>
      <c r="DD42" s="46">
        <v>0</v>
      </c>
      <c r="DE42" s="46">
        <f t="shared" si="43"/>
        <v>0</v>
      </c>
      <c r="DF42" s="46">
        <f t="shared" si="44"/>
        <v>81.290000000000006</v>
      </c>
      <c r="DG42" s="46">
        <f t="shared" si="45"/>
        <v>81.98</v>
      </c>
      <c r="DH42" s="46">
        <f t="shared" si="46"/>
        <v>81.510000000000005</v>
      </c>
      <c r="DI42" s="46">
        <f t="shared" si="47"/>
        <v>69.84</v>
      </c>
      <c r="DJ42" s="46">
        <f t="shared" si="48"/>
        <v>88.33</v>
      </c>
      <c r="DK42" s="46">
        <f t="shared" si="49"/>
        <v>78.86</v>
      </c>
      <c r="DL42" s="46" t="e">
        <f t="shared" si="50"/>
        <v>#DIV/0!</v>
      </c>
      <c r="DM42" s="46" t="e">
        <f t="shared" si="51"/>
        <v>#DIV/0!</v>
      </c>
      <c r="DN42" s="46" t="e">
        <f t="shared" si="52"/>
        <v>#DIV/0!</v>
      </c>
      <c r="DO42" s="46">
        <v>6530</v>
      </c>
      <c r="DP42" s="46">
        <v>3080</v>
      </c>
      <c r="DQ42" s="46">
        <f t="shared" si="78"/>
        <v>9610</v>
      </c>
      <c r="DR42" s="46">
        <v>550</v>
      </c>
      <c r="DS42" s="46">
        <v>680</v>
      </c>
      <c r="DT42" s="46">
        <f t="shared" si="79"/>
        <v>1230</v>
      </c>
      <c r="DU42" s="46">
        <v>3</v>
      </c>
      <c r="DV42" s="46">
        <v>0</v>
      </c>
      <c r="DW42" s="46">
        <f t="shared" si="80"/>
        <v>3</v>
      </c>
      <c r="DX42" s="46">
        <v>5715</v>
      </c>
      <c r="DY42" s="46">
        <v>2016</v>
      </c>
      <c r="DZ42" s="46">
        <f t="shared" si="81"/>
        <v>7731</v>
      </c>
      <c r="EA42" s="46">
        <v>774</v>
      </c>
      <c r="EB42" s="46">
        <v>75</v>
      </c>
      <c r="EC42" s="46">
        <f t="shared" si="82"/>
        <v>849</v>
      </c>
      <c r="ED42" s="46">
        <v>1</v>
      </c>
      <c r="EE42" s="46">
        <v>0</v>
      </c>
      <c r="EF42" s="46">
        <f t="shared" si="83"/>
        <v>1</v>
      </c>
      <c r="EG42" s="46">
        <f t="shared" si="59"/>
        <v>539</v>
      </c>
      <c r="EH42" s="46">
        <f t="shared" si="60"/>
        <v>816</v>
      </c>
      <c r="EI42" s="46">
        <f t="shared" si="84"/>
        <v>0</v>
      </c>
      <c r="EJ42" s="46">
        <f t="shared" si="62"/>
        <v>0</v>
      </c>
      <c r="EK42" s="46">
        <f t="shared" si="63"/>
        <v>0</v>
      </c>
      <c r="EL42" s="71"/>
    </row>
    <row r="43" spans="1:142">
      <c r="A43" s="76">
        <v>1</v>
      </c>
      <c r="B43" s="1" t="s">
        <v>85</v>
      </c>
      <c r="C43" s="27" t="s">
        <v>72</v>
      </c>
      <c r="D43" s="63">
        <v>42826</v>
      </c>
      <c r="E43" s="63">
        <v>42810</v>
      </c>
      <c r="F43" s="63">
        <v>42947</v>
      </c>
      <c r="G43" s="63">
        <v>42947</v>
      </c>
      <c r="H43" s="6">
        <v>1910</v>
      </c>
      <c r="I43" s="6">
        <v>4531</v>
      </c>
      <c r="J43" s="6">
        <v>17901</v>
      </c>
      <c r="K43" s="2">
        <f t="shared" si="0"/>
        <v>24342</v>
      </c>
      <c r="L43" s="6">
        <v>116274</v>
      </c>
      <c r="M43" s="6">
        <v>805412</v>
      </c>
      <c r="N43" s="6">
        <v>1936785</v>
      </c>
      <c r="O43" s="2">
        <f t="shared" si="1"/>
        <v>2858471</v>
      </c>
      <c r="P43" s="6">
        <v>85435</v>
      </c>
      <c r="Q43" s="6">
        <v>616662</v>
      </c>
      <c r="R43" s="6">
        <v>1625513</v>
      </c>
      <c r="S43" s="2">
        <f t="shared" si="2"/>
        <v>2327610</v>
      </c>
      <c r="T43" s="15">
        <f t="shared" si="3"/>
        <v>81.430000000000007</v>
      </c>
      <c r="U43" s="6">
        <v>1911</v>
      </c>
      <c r="V43" s="6">
        <v>7053</v>
      </c>
      <c r="W43" s="6">
        <v>5598</v>
      </c>
      <c r="X43" s="6">
        <v>4013</v>
      </c>
      <c r="Y43" s="6">
        <v>2685</v>
      </c>
      <c r="Z43" s="6">
        <v>1551</v>
      </c>
      <c r="AA43" s="6">
        <v>1531</v>
      </c>
      <c r="AB43" s="18">
        <f t="shared" si="4"/>
        <v>0</v>
      </c>
      <c r="AC43" s="21">
        <v>1520426</v>
      </c>
      <c r="AD43" s="21">
        <v>1338045</v>
      </c>
      <c r="AE43" s="2">
        <f t="shared" si="5"/>
        <v>2858471</v>
      </c>
      <c r="AF43" s="21">
        <v>345966</v>
      </c>
      <c r="AG43" s="21">
        <v>301752</v>
      </c>
      <c r="AH43" s="2">
        <f t="shared" si="6"/>
        <v>647718</v>
      </c>
      <c r="AI43" s="21">
        <v>11391</v>
      </c>
      <c r="AJ43" s="21">
        <v>9445</v>
      </c>
      <c r="AK43" s="2">
        <f t="shared" si="7"/>
        <v>20836</v>
      </c>
      <c r="AL43" s="21">
        <v>1167948</v>
      </c>
      <c r="AM43" s="21">
        <v>1159662</v>
      </c>
      <c r="AN43" s="2">
        <f t="shared" si="8"/>
        <v>2327610</v>
      </c>
      <c r="AO43" s="21">
        <v>242066</v>
      </c>
      <c r="AP43" s="21">
        <v>238925</v>
      </c>
      <c r="AQ43" s="2">
        <f t="shared" si="9"/>
        <v>480991</v>
      </c>
      <c r="AR43" s="21">
        <v>8118</v>
      </c>
      <c r="AS43" s="21">
        <v>7552</v>
      </c>
      <c r="AT43" s="2">
        <f t="shared" si="10"/>
        <v>15670</v>
      </c>
      <c r="AU43" s="21">
        <v>181</v>
      </c>
      <c r="AV43" s="21">
        <v>64</v>
      </c>
      <c r="AW43" s="2">
        <f t="shared" si="11"/>
        <v>245</v>
      </c>
      <c r="AX43" s="21">
        <v>27</v>
      </c>
      <c r="AY43" s="21">
        <v>16</v>
      </c>
      <c r="AZ43" s="2">
        <f t="shared" si="12"/>
        <v>43</v>
      </c>
      <c r="BA43" s="21">
        <v>1</v>
      </c>
      <c r="BB43" s="21">
        <v>1</v>
      </c>
      <c r="BC43" s="2">
        <f t="shared" si="13"/>
        <v>2</v>
      </c>
      <c r="BD43" s="21">
        <v>1168129</v>
      </c>
      <c r="BE43" s="21">
        <v>1159726</v>
      </c>
      <c r="BF43" s="2">
        <f t="shared" si="15"/>
        <v>2327855</v>
      </c>
      <c r="BG43" s="21">
        <v>242093</v>
      </c>
      <c r="BH43" s="21">
        <v>238941</v>
      </c>
      <c r="BI43" s="2">
        <f t="shared" si="17"/>
        <v>481034</v>
      </c>
      <c r="BJ43" s="21">
        <v>8119</v>
      </c>
      <c r="BK43" s="21">
        <v>7553</v>
      </c>
      <c r="BL43" s="2">
        <f t="shared" si="19"/>
        <v>15672</v>
      </c>
      <c r="BM43" s="15">
        <f t="shared" si="20"/>
        <v>76.83</v>
      </c>
      <c r="BN43" s="15">
        <f t="shared" si="21"/>
        <v>86.67</v>
      </c>
      <c r="BO43" s="15">
        <f t="shared" si="22"/>
        <v>81.44</v>
      </c>
      <c r="BP43" s="15">
        <f t="shared" si="23"/>
        <v>69.98</v>
      </c>
      <c r="BQ43" s="15">
        <f t="shared" si="24"/>
        <v>79.180000000000007</v>
      </c>
      <c r="BR43" s="15">
        <f t="shared" si="25"/>
        <v>74.27</v>
      </c>
      <c r="BS43" s="15">
        <f t="shared" si="26"/>
        <v>71.28</v>
      </c>
      <c r="BT43" s="15">
        <f t="shared" si="27"/>
        <v>79.97</v>
      </c>
      <c r="BU43" s="15">
        <f t="shared" si="28"/>
        <v>75.22</v>
      </c>
      <c r="BV43" s="23">
        <v>113777</v>
      </c>
      <c r="BW43" s="23">
        <v>26244</v>
      </c>
      <c r="BX43" s="2">
        <f t="shared" si="29"/>
        <v>140021</v>
      </c>
      <c r="BY43" s="23">
        <v>20183</v>
      </c>
      <c r="BZ43" s="23">
        <v>4238</v>
      </c>
      <c r="CA43" s="2">
        <f t="shared" si="76"/>
        <v>24421</v>
      </c>
      <c r="CB43" s="23">
        <v>1207</v>
      </c>
      <c r="CC43" s="23">
        <v>259</v>
      </c>
      <c r="CD43" s="2">
        <f t="shared" si="31"/>
        <v>1466</v>
      </c>
      <c r="CE43" s="23">
        <v>86223</v>
      </c>
      <c r="CF43" s="23">
        <v>20409</v>
      </c>
      <c r="CG43" s="2">
        <f t="shared" si="77"/>
        <v>106632</v>
      </c>
      <c r="CH43" s="23">
        <v>12768</v>
      </c>
      <c r="CI43" s="23">
        <v>2781</v>
      </c>
      <c r="CJ43" s="2">
        <f t="shared" si="33"/>
        <v>15549</v>
      </c>
      <c r="CK43" s="23">
        <v>808</v>
      </c>
      <c r="CL43" s="23">
        <v>177</v>
      </c>
      <c r="CM43" s="2">
        <f t="shared" si="34"/>
        <v>985</v>
      </c>
      <c r="CN43" s="23">
        <v>25</v>
      </c>
      <c r="CO43" s="23">
        <v>3</v>
      </c>
      <c r="CP43" s="2">
        <f t="shared" si="35"/>
        <v>28</v>
      </c>
      <c r="CQ43" s="23">
        <v>5</v>
      </c>
      <c r="CR43" s="23">
        <v>1</v>
      </c>
      <c r="CS43" s="2">
        <f t="shared" si="36"/>
        <v>6</v>
      </c>
      <c r="CT43" s="23">
        <v>6</v>
      </c>
      <c r="CU43" s="23">
        <v>1</v>
      </c>
      <c r="CV43" s="2">
        <f t="shared" si="37"/>
        <v>7</v>
      </c>
      <c r="CW43" s="23">
        <v>86248</v>
      </c>
      <c r="CX43" s="23">
        <v>20412</v>
      </c>
      <c r="CY43" s="2">
        <f t="shared" si="39"/>
        <v>106660</v>
      </c>
      <c r="CZ43" s="23">
        <v>12773</v>
      </c>
      <c r="DA43" s="23">
        <v>2782</v>
      </c>
      <c r="DB43" s="2">
        <f t="shared" si="41"/>
        <v>15555</v>
      </c>
      <c r="DC43" s="23">
        <v>809</v>
      </c>
      <c r="DD43" s="23">
        <v>177</v>
      </c>
      <c r="DE43" s="2">
        <f t="shared" si="43"/>
        <v>986</v>
      </c>
      <c r="DF43" s="15">
        <f t="shared" si="44"/>
        <v>75.8</v>
      </c>
      <c r="DG43" s="15">
        <f t="shared" si="45"/>
        <v>77.78</v>
      </c>
      <c r="DH43" s="15">
        <f t="shared" si="46"/>
        <v>76.17</v>
      </c>
      <c r="DI43" s="15">
        <f t="shared" si="47"/>
        <v>63.29</v>
      </c>
      <c r="DJ43" s="15">
        <f t="shared" si="48"/>
        <v>65.64</v>
      </c>
      <c r="DK43" s="15">
        <f t="shared" si="49"/>
        <v>63.7</v>
      </c>
      <c r="DL43" s="15">
        <f t="shared" si="50"/>
        <v>67.03</v>
      </c>
      <c r="DM43" s="15">
        <f t="shared" si="51"/>
        <v>68.34</v>
      </c>
      <c r="DN43" s="15">
        <f t="shared" si="52"/>
        <v>67.260000000000005</v>
      </c>
      <c r="DO43" s="5">
        <v>823632</v>
      </c>
      <c r="DP43" s="5">
        <v>887607</v>
      </c>
      <c r="DQ43" s="2">
        <f t="shared" si="78"/>
        <v>1711239</v>
      </c>
      <c r="DR43" s="5">
        <v>154120</v>
      </c>
      <c r="DS43" s="5">
        <v>164020</v>
      </c>
      <c r="DT43" s="2">
        <f t="shared" si="79"/>
        <v>318140</v>
      </c>
      <c r="DU43" s="5">
        <v>6079</v>
      </c>
      <c r="DV43" s="5">
        <v>5450</v>
      </c>
      <c r="DW43" s="2">
        <f t="shared" si="80"/>
        <v>11529</v>
      </c>
      <c r="DX43" s="5">
        <v>430745</v>
      </c>
      <c r="DY43" s="5">
        <v>292531</v>
      </c>
      <c r="DZ43" s="2">
        <f t="shared" si="81"/>
        <v>723276</v>
      </c>
      <c r="EA43" s="5">
        <v>100746</v>
      </c>
      <c r="EB43" s="5">
        <v>77703</v>
      </c>
      <c r="EC43" s="2">
        <f t="shared" si="82"/>
        <v>178449</v>
      </c>
      <c r="ED43" s="5">
        <v>2849</v>
      </c>
      <c r="EE43" s="5">
        <v>2280</v>
      </c>
      <c r="EF43" s="2">
        <f t="shared" si="83"/>
        <v>5129</v>
      </c>
      <c r="EG43" s="4">
        <f t="shared" si="59"/>
        <v>-140021</v>
      </c>
      <c r="EH43" s="4">
        <f t="shared" si="60"/>
        <v>-106905</v>
      </c>
      <c r="EI43" s="4">
        <f t="shared" si="84"/>
        <v>0</v>
      </c>
      <c r="EJ43" s="4">
        <f t="shared" si="62"/>
        <v>0</v>
      </c>
      <c r="EK43" s="4">
        <f t="shared" si="63"/>
        <v>0</v>
      </c>
      <c r="EL43"/>
    </row>
    <row r="44" spans="1:142" ht="28.5">
      <c r="A44" s="50">
        <v>16</v>
      </c>
      <c r="B44" s="35" t="s">
        <v>78</v>
      </c>
      <c r="C44" s="27" t="s">
        <v>74</v>
      </c>
      <c r="D44" s="63">
        <v>42812</v>
      </c>
      <c r="E44" s="63">
        <v>42835</v>
      </c>
      <c r="F44" s="62" t="s">
        <v>101</v>
      </c>
      <c r="G44" s="62" t="s">
        <v>101</v>
      </c>
      <c r="H44" s="6">
        <v>0</v>
      </c>
      <c r="I44" s="6">
        <v>0</v>
      </c>
      <c r="J44" s="6">
        <v>0</v>
      </c>
      <c r="K44" s="2">
        <f t="shared" si="0"/>
        <v>0</v>
      </c>
      <c r="L44" s="6">
        <v>0</v>
      </c>
      <c r="M44" s="6">
        <v>0</v>
      </c>
      <c r="N44" s="6">
        <v>0</v>
      </c>
      <c r="O44" s="2">
        <f t="shared" si="1"/>
        <v>0</v>
      </c>
      <c r="P44" s="6">
        <v>0</v>
      </c>
      <c r="Q44" s="6">
        <v>0</v>
      </c>
      <c r="R44" s="6">
        <v>0</v>
      </c>
      <c r="S44" s="2">
        <f t="shared" si="2"/>
        <v>0</v>
      </c>
      <c r="T44" s="15" t="e">
        <f t="shared" si="3"/>
        <v>#DIV/0!</v>
      </c>
      <c r="U44" s="6">
        <v>262</v>
      </c>
      <c r="V44" s="6">
        <v>390</v>
      </c>
      <c r="W44" s="6">
        <v>710</v>
      </c>
      <c r="X44" s="6">
        <v>649</v>
      </c>
      <c r="Y44" s="6">
        <v>388</v>
      </c>
      <c r="Z44" s="6">
        <v>235</v>
      </c>
      <c r="AA44" s="6">
        <v>636</v>
      </c>
      <c r="AB44" s="29">
        <f t="shared" si="4"/>
        <v>-3270</v>
      </c>
      <c r="AC44" s="30">
        <v>71473</v>
      </c>
      <c r="AD44" s="30">
        <v>73962</v>
      </c>
      <c r="AE44" s="2">
        <f t="shared" si="5"/>
        <v>145435</v>
      </c>
      <c r="AF44" s="31">
        <v>20476</v>
      </c>
      <c r="AG44" s="31">
        <v>21219</v>
      </c>
      <c r="AH44" s="2">
        <f t="shared" si="6"/>
        <v>41695</v>
      </c>
      <c r="AI44" s="31">
        <v>2455</v>
      </c>
      <c r="AJ44" s="31">
        <v>2676</v>
      </c>
      <c r="AK44" s="2">
        <f t="shared" si="7"/>
        <v>5131</v>
      </c>
      <c r="AL44" s="30">
        <v>50328</v>
      </c>
      <c r="AM44" s="30">
        <v>58810</v>
      </c>
      <c r="AN44" s="2">
        <f t="shared" si="8"/>
        <v>109138</v>
      </c>
      <c r="AO44" s="31">
        <v>12974</v>
      </c>
      <c r="AP44" s="31">
        <v>15369</v>
      </c>
      <c r="AQ44" s="2">
        <f t="shared" si="9"/>
        <v>28343</v>
      </c>
      <c r="AR44" s="31">
        <v>1711</v>
      </c>
      <c r="AS44" s="31">
        <v>2124</v>
      </c>
      <c r="AT44" s="2">
        <f t="shared" si="10"/>
        <v>3835</v>
      </c>
      <c r="AU44" s="31">
        <v>0</v>
      </c>
      <c r="AV44" s="31">
        <v>0</v>
      </c>
      <c r="AW44" s="2">
        <f t="shared" si="11"/>
        <v>0</v>
      </c>
      <c r="AX44" s="33">
        <v>0</v>
      </c>
      <c r="AY44" s="33">
        <v>0</v>
      </c>
      <c r="AZ44" s="2">
        <f t="shared" si="12"/>
        <v>0</v>
      </c>
      <c r="BA44" s="33">
        <v>0</v>
      </c>
      <c r="BB44" s="33">
        <v>0</v>
      </c>
      <c r="BC44" s="2">
        <f t="shared" si="13"/>
        <v>0</v>
      </c>
      <c r="BD44" s="28">
        <f t="shared" ref="BD44:BE47" si="91">AL44+AU44</f>
        <v>50328</v>
      </c>
      <c r="BE44" s="28">
        <f t="shared" si="91"/>
        <v>58810</v>
      </c>
      <c r="BF44" s="2">
        <f t="shared" si="15"/>
        <v>109138</v>
      </c>
      <c r="BG44" s="28">
        <f t="shared" ref="BG44:BH47" si="92">AO44+AX44</f>
        <v>12974</v>
      </c>
      <c r="BH44" s="28">
        <f t="shared" si="92"/>
        <v>15369</v>
      </c>
      <c r="BI44" s="2">
        <f t="shared" si="17"/>
        <v>28343</v>
      </c>
      <c r="BJ44" s="28">
        <f t="shared" ref="BJ44:BK47" si="93">AR44+BA44</f>
        <v>1711</v>
      </c>
      <c r="BK44" s="28">
        <f t="shared" si="93"/>
        <v>2124</v>
      </c>
      <c r="BL44" s="2">
        <f t="shared" si="19"/>
        <v>3835</v>
      </c>
      <c r="BM44" s="28">
        <f t="shared" si="20"/>
        <v>70.42</v>
      </c>
      <c r="BN44" s="28">
        <f t="shared" si="21"/>
        <v>79.510000000000005</v>
      </c>
      <c r="BO44" s="28">
        <f t="shared" si="22"/>
        <v>75.040000000000006</v>
      </c>
      <c r="BP44" s="28">
        <f t="shared" si="23"/>
        <v>63.36</v>
      </c>
      <c r="BQ44" s="28">
        <f t="shared" si="24"/>
        <v>72.430000000000007</v>
      </c>
      <c r="BR44" s="28">
        <f t="shared" si="25"/>
        <v>67.98</v>
      </c>
      <c r="BS44" s="28">
        <f t="shared" si="26"/>
        <v>69.69</v>
      </c>
      <c r="BT44" s="28">
        <f t="shared" si="27"/>
        <v>79.37</v>
      </c>
      <c r="BU44" s="28">
        <f t="shared" si="28"/>
        <v>74.739999999999995</v>
      </c>
      <c r="BV44" s="30">
        <v>3141</v>
      </c>
      <c r="BW44" s="30">
        <v>1997</v>
      </c>
      <c r="BX44" s="2">
        <f t="shared" si="29"/>
        <v>5138</v>
      </c>
      <c r="BY44" s="31">
        <v>1207</v>
      </c>
      <c r="BZ44" s="31">
        <v>782</v>
      </c>
      <c r="CA44" s="2">
        <f t="shared" si="76"/>
        <v>1989</v>
      </c>
      <c r="CB44" s="31">
        <v>85</v>
      </c>
      <c r="CC44" s="31">
        <v>71</v>
      </c>
      <c r="CD44" s="2">
        <f t="shared" si="31"/>
        <v>156</v>
      </c>
      <c r="CE44" s="30">
        <v>977</v>
      </c>
      <c r="CF44" s="30">
        <v>826</v>
      </c>
      <c r="CG44" s="2">
        <f t="shared" si="77"/>
        <v>1803</v>
      </c>
      <c r="CH44" s="31">
        <v>351</v>
      </c>
      <c r="CI44" s="31">
        <v>279</v>
      </c>
      <c r="CJ44" s="2">
        <f t="shared" si="33"/>
        <v>630</v>
      </c>
      <c r="CK44" s="31">
        <v>26</v>
      </c>
      <c r="CL44" s="31">
        <v>33</v>
      </c>
      <c r="CM44" s="2">
        <f t="shared" si="34"/>
        <v>59</v>
      </c>
      <c r="CN44" s="31">
        <v>0</v>
      </c>
      <c r="CO44" s="31">
        <v>0</v>
      </c>
      <c r="CP44" s="2">
        <f t="shared" si="35"/>
        <v>0</v>
      </c>
      <c r="CQ44" s="31">
        <v>0</v>
      </c>
      <c r="CR44" s="31">
        <v>0</v>
      </c>
      <c r="CS44" s="2">
        <f t="shared" si="36"/>
        <v>0</v>
      </c>
      <c r="CT44" s="33">
        <v>0</v>
      </c>
      <c r="CU44" s="33">
        <v>0</v>
      </c>
      <c r="CV44" s="2">
        <f t="shared" si="37"/>
        <v>0</v>
      </c>
      <c r="CW44" s="28">
        <f t="shared" ref="CW44:CX47" si="94">CE44+CN44</f>
        <v>977</v>
      </c>
      <c r="CX44" s="28">
        <f t="shared" si="94"/>
        <v>826</v>
      </c>
      <c r="CY44" s="2">
        <f t="shared" si="39"/>
        <v>1803</v>
      </c>
      <c r="CZ44" s="28">
        <f t="shared" ref="CZ44:DA47" si="95">CH44+CQ44</f>
        <v>351</v>
      </c>
      <c r="DA44" s="28">
        <f t="shared" si="95"/>
        <v>279</v>
      </c>
      <c r="DB44" s="2">
        <f t="shared" si="41"/>
        <v>630</v>
      </c>
      <c r="DC44" s="28">
        <f t="shared" ref="DC44:DD47" si="96">CK44+CT44</f>
        <v>26</v>
      </c>
      <c r="DD44" s="28">
        <f t="shared" si="96"/>
        <v>33</v>
      </c>
      <c r="DE44" s="2">
        <f t="shared" si="43"/>
        <v>59</v>
      </c>
      <c r="DF44" s="28">
        <f t="shared" si="44"/>
        <v>31.1</v>
      </c>
      <c r="DG44" s="28">
        <f t="shared" si="45"/>
        <v>41.36</v>
      </c>
      <c r="DH44" s="28">
        <f t="shared" si="46"/>
        <v>35.090000000000003</v>
      </c>
      <c r="DI44" s="28">
        <f t="shared" si="47"/>
        <v>29.08</v>
      </c>
      <c r="DJ44" s="28">
        <f t="shared" si="48"/>
        <v>35.68</v>
      </c>
      <c r="DK44" s="28">
        <f t="shared" si="49"/>
        <v>31.67</v>
      </c>
      <c r="DL44" s="28">
        <f t="shared" si="50"/>
        <v>30.59</v>
      </c>
      <c r="DM44" s="28">
        <f t="shared" si="51"/>
        <v>46.48</v>
      </c>
      <c r="DN44" s="28">
        <f t="shared" si="52"/>
        <v>37.82</v>
      </c>
      <c r="DO44" s="32">
        <v>12783</v>
      </c>
      <c r="DP44" s="32">
        <v>18737</v>
      </c>
      <c r="DQ44" s="2">
        <f t="shared" si="78"/>
        <v>31520</v>
      </c>
      <c r="DR44" s="32">
        <v>2194</v>
      </c>
      <c r="DS44" s="32">
        <v>3389</v>
      </c>
      <c r="DT44" s="2">
        <f t="shared" si="79"/>
        <v>5583</v>
      </c>
      <c r="DU44" s="32">
        <v>454</v>
      </c>
      <c r="DV44" s="32">
        <v>632</v>
      </c>
      <c r="DW44" s="2">
        <f t="shared" si="80"/>
        <v>1086</v>
      </c>
      <c r="DX44" s="32">
        <v>38522</v>
      </c>
      <c r="DY44" s="32">
        <v>40899</v>
      </c>
      <c r="DZ44" s="2">
        <f t="shared" si="81"/>
        <v>79421</v>
      </c>
      <c r="EA44" s="32">
        <v>11131</v>
      </c>
      <c r="EB44" s="32">
        <v>12259</v>
      </c>
      <c r="EC44" s="2">
        <f t="shared" si="82"/>
        <v>23390</v>
      </c>
      <c r="ED44" s="32">
        <v>1283</v>
      </c>
      <c r="EE44" s="32">
        <v>1525</v>
      </c>
      <c r="EF44" s="2">
        <f t="shared" si="83"/>
        <v>2808</v>
      </c>
      <c r="EG44" s="4">
        <f t="shared" si="59"/>
        <v>-150573</v>
      </c>
      <c r="EH44" s="4">
        <f t="shared" si="60"/>
        <v>-110941</v>
      </c>
      <c r="EI44" s="4">
        <f t="shared" si="84"/>
        <v>0</v>
      </c>
      <c r="EJ44" s="4">
        <f t="shared" si="62"/>
        <v>0</v>
      </c>
      <c r="EK44" s="4">
        <f t="shared" si="63"/>
        <v>0</v>
      </c>
      <c r="EL44" s="34"/>
    </row>
    <row r="45" spans="1:142" ht="28.5">
      <c r="A45" s="76">
        <v>15</v>
      </c>
      <c r="B45" s="35" t="s">
        <v>76</v>
      </c>
      <c r="C45" s="27" t="s">
        <v>77</v>
      </c>
      <c r="D45" s="63">
        <v>42461</v>
      </c>
      <c r="E45" s="63">
        <v>42896</v>
      </c>
      <c r="F45" s="83" t="s">
        <v>101</v>
      </c>
      <c r="G45" s="62" t="s">
        <v>101</v>
      </c>
      <c r="H45" s="6">
        <v>3</v>
      </c>
      <c r="I45" s="6">
        <v>73</v>
      </c>
      <c r="J45" s="6">
        <v>11</v>
      </c>
      <c r="K45" s="2">
        <f t="shared" si="0"/>
        <v>87</v>
      </c>
      <c r="L45" s="6">
        <v>9</v>
      </c>
      <c r="M45" s="6">
        <v>740</v>
      </c>
      <c r="N45" s="6">
        <v>103</v>
      </c>
      <c r="O45" s="2">
        <f t="shared" si="1"/>
        <v>852</v>
      </c>
      <c r="P45" s="6">
        <v>0</v>
      </c>
      <c r="Q45" s="6">
        <v>0</v>
      </c>
      <c r="R45" s="6">
        <v>0</v>
      </c>
      <c r="S45" s="2">
        <f t="shared" si="2"/>
        <v>0</v>
      </c>
      <c r="T45" s="15">
        <f t="shared" si="3"/>
        <v>0</v>
      </c>
      <c r="U45" s="6">
        <v>34</v>
      </c>
      <c r="V45" s="6">
        <v>10</v>
      </c>
      <c r="W45" s="6">
        <v>17</v>
      </c>
      <c r="X45" s="6">
        <v>9</v>
      </c>
      <c r="Y45" s="6">
        <v>7</v>
      </c>
      <c r="Z45" s="6">
        <v>5</v>
      </c>
      <c r="AA45" s="6">
        <v>5</v>
      </c>
      <c r="AB45" s="29">
        <f t="shared" si="4"/>
        <v>0</v>
      </c>
      <c r="AC45" s="30">
        <v>752</v>
      </c>
      <c r="AD45" s="30">
        <v>56</v>
      </c>
      <c r="AE45" s="2">
        <f t="shared" si="5"/>
        <v>808</v>
      </c>
      <c r="AF45" s="31">
        <v>20</v>
      </c>
      <c r="AG45" s="31">
        <v>7</v>
      </c>
      <c r="AH45" s="2">
        <f t="shared" si="6"/>
        <v>27</v>
      </c>
      <c r="AI45" s="31">
        <v>10</v>
      </c>
      <c r="AJ45" s="31">
        <v>2</v>
      </c>
      <c r="AK45" s="2">
        <f t="shared" si="7"/>
        <v>12</v>
      </c>
      <c r="AL45" s="30">
        <v>667</v>
      </c>
      <c r="AM45" s="30">
        <v>49</v>
      </c>
      <c r="AN45" s="2">
        <f t="shared" si="8"/>
        <v>716</v>
      </c>
      <c r="AO45" s="31">
        <v>14</v>
      </c>
      <c r="AP45" s="31">
        <v>5</v>
      </c>
      <c r="AQ45" s="2">
        <f t="shared" si="9"/>
        <v>19</v>
      </c>
      <c r="AR45" s="31">
        <v>9</v>
      </c>
      <c r="AS45" s="31">
        <v>2</v>
      </c>
      <c r="AT45" s="2">
        <f t="shared" si="10"/>
        <v>11</v>
      </c>
      <c r="AU45" s="31">
        <v>0</v>
      </c>
      <c r="AV45" s="31">
        <v>0</v>
      </c>
      <c r="AW45" s="2">
        <f t="shared" si="11"/>
        <v>0</v>
      </c>
      <c r="AX45" s="33">
        <v>0</v>
      </c>
      <c r="AY45" s="33">
        <v>0</v>
      </c>
      <c r="AZ45" s="2">
        <f t="shared" si="12"/>
        <v>0</v>
      </c>
      <c r="BA45" s="33">
        <v>0</v>
      </c>
      <c r="BB45" s="33">
        <v>0</v>
      </c>
      <c r="BC45" s="2">
        <f t="shared" si="13"/>
        <v>0</v>
      </c>
      <c r="BD45" s="28">
        <f t="shared" si="91"/>
        <v>667</v>
      </c>
      <c r="BE45" s="28">
        <f t="shared" si="91"/>
        <v>49</v>
      </c>
      <c r="BF45" s="2">
        <f t="shared" si="15"/>
        <v>716</v>
      </c>
      <c r="BG45" s="28">
        <f t="shared" si="92"/>
        <v>14</v>
      </c>
      <c r="BH45" s="28">
        <f t="shared" si="92"/>
        <v>5</v>
      </c>
      <c r="BI45" s="2">
        <f t="shared" si="17"/>
        <v>19</v>
      </c>
      <c r="BJ45" s="28">
        <f t="shared" si="93"/>
        <v>9</v>
      </c>
      <c r="BK45" s="28">
        <f t="shared" si="93"/>
        <v>2</v>
      </c>
      <c r="BL45" s="2">
        <f t="shared" si="19"/>
        <v>11</v>
      </c>
      <c r="BM45" s="28">
        <f t="shared" si="20"/>
        <v>88.7</v>
      </c>
      <c r="BN45" s="28">
        <f t="shared" si="21"/>
        <v>87.5</v>
      </c>
      <c r="BO45" s="28">
        <f t="shared" si="22"/>
        <v>88.61</v>
      </c>
      <c r="BP45" s="28">
        <f t="shared" si="23"/>
        <v>70</v>
      </c>
      <c r="BQ45" s="28">
        <f t="shared" si="24"/>
        <v>71.430000000000007</v>
      </c>
      <c r="BR45" s="28">
        <f t="shared" si="25"/>
        <v>70.37</v>
      </c>
      <c r="BS45" s="28">
        <f t="shared" si="26"/>
        <v>90</v>
      </c>
      <c r="BT45" s="28">
        <f t="shared" si="27"/>
        <v>100</v>
      </c>
      <c r="BU45" s="28">
        <f t="shared" si="28"/>
        <v>91.67</v>
      </c>
      <c r="BV45" s="30">
        <v>42</v>
      </c>
      <c r="BW45" s="30">
        <v>2</v>
      </c>
      <c r="BX45" s="2">
        <f t="shared" si="29"/>
        <v>44</v>
      </c>
      <c r="BY45" s="31">
        <v>0</v>
      </c>
      <c r="BZ45" s="31">
        <v>0</v>
      </c>
      <c r="CA45" s="2">
        <f t="shared" si="76"/>
        <v>0</v>
      </c>
      <c r="CB45" s="31">
        <v>0</v>
      </c>
      <c r="CC45" s="31">
        <v>0</v>
      </c>
      <c r="CD45" s="2">
        <f t="shared" si="31"/>
        <v>0</v>
      </c>
      <c r="CE45" s="30">
        <v>30</v>
      </c>
      <c r="CF45" s="30">
        <v>2</v>
      </c>
      <c r="CG45" s="2">
        <f t="shared" si="77"/>
        <v>32</v>
      </c>
      <c r="CH45" s="31">
        <v>0</v>
      </c>
      <c r="CI45" s="31">
        <v>0</v>
      </c>
      <c r="CJ45" s="2">
        <f t="shared" si="33"/>
        <v>0</v>
      </c>
      <c r="CK45" s="31">
        <v>0</v>
      </c>
      <c r="CL45" s="31">
        <v>0</v>
      </c>
      <c r="CM45" s="2">
        <f t="shared" si="34"/>
        <v>0</v>
      </c>
      <c r="CN45" s="31">
        <v>0</v>
      </c>
      <c r="CO45" s="31">
        <v>0</v>
      </c>
      <c r="CP45" s="2">
        <f t="shared" si="35"/>
        <v>0</v>
      </c>
      <c r="CQ45" s="31">
        <v>0</v>
      </c>
      <c r="CR45" s="31">
        <v>0</v>
      </c>
      <c r="CS45" s="2">
        <f t="shared" si="36"/>
        <v>0</v>
      </c>
      <c r="CT45" s="31">
        <v>0</v>
      </c>
      <c r="CU45" s="31">
        <v>0</v>
      </c>
      <c r="CV45" s="2">
        <f t="shared" si="37"/>
        <v>0</v>
      </c>
      <c r="CW45" s="28">
        <f t="shared" si="94"/>
        <v>30</v>
      </c>
      <c r="CX45" s="28">
        <f t="shared" si="94"/>
        <v>2</v>
      </c>
      <c r="CY45" s="2">
        <f t="shared" si="39"/>
        <v>32</v>
      </c>
      <c r="CZ45" s="28">
        <f t="shared" si="95"/>
        <v>0</v>
      </c>
      <c r="DA45" s="28">
        <f t="shared" si="95"/>
        <v>0</v>
      </c>
      <c r="DB45" s="2">
        <f t="shared" si="41"/>
        <v>0</v>
      </c>
      <c r="DC45" s="28">
        <f t="shared" si="96"/>
        <v>0</v>
      </c>
      <c r="DD45" s="28">
        <f t="shared" si="96"/>
        <v>0</v>
      </c>
      <c r="DE45" s="2">
        <f t="shared" si="43"/>
        <v>0</v>
      </c>
      <c r="DF45" s="28">
        <f t="shared" si="44"/>
        <v>71.430000000000007</v>
      </c>
      <c r="DG45" s="28">
        <f t="shared" si="45"/>
        <v>100</v>
      </c>
      <c r="DH45" s="28">
        <f t="shared" si="46"/>
        <v>72.73</v>
      </c>
      <c r="DI45" s="28" t="e">
        <f t="shared" si="47"/>
        <v>#DIV/0!</v>
      </c>
      <c r="DJ45" s="28" t="e">
        <f t="shared" si="48"/>
        <v>#DIV/0!</v>
      </c>
      <c r="DK45" s="28" t="e">
        <f t="shared" si="49"/>
        <v>#DIV/0!</v>
      </c>
      <c r="DL45" s="28" t="e">
        <f t="shared" si="50"/>
        <v>#DIV/0!</v>
      </c>
      <c r="DM45" s="28" t="e">
        <f t="shared" si="51"/>
        <v>#DIV/0!</v>
      </c>
      <c r="DN45" s="28" t="e">
        <f t="shared" si="52"/>
        <v>#DIV/0!</v>
      </c>
      <c r="DO45" s="32">
        <v>145</v>
      </c>
      <c r="DP45" s="32">
        <v>13</v>
      </c>
      <c r="DQ45" s="2">
        <f t="shared" si="78"/>
        <v>158</v>
      </c>
      <c r="DR45" s="32">
        <v>0</v>
      </c>
      <c r="DS45" s="32">
        <v>0</v>
      </c>
      <c r="DT45" s="2">
        <f t="shared" si="79"/>
        <v>0</v>
      </c>
      <c r="DU45" s="32">
        <v>0</v>
      </c>
      <c r="DV45" s="32">
        <v>0</v>
      </c>
      <c r="DW45" s="2">
        <f t="shared" si="80"/>
        <v>0</v>
      </c>
      <c r="DX45" s="32">
        <v>649</v>
      </c>
      <c r="DY45" s="32">
        <v>45</v>
      </c>
      <c r="DZ45" s="2">
        <f t="shared" si="81"/>
        <v>694</v>
      </c>
      <c r="EA45" s="32">
        <v>20</v>
      </c>
      <c r="EB45" s="32">
        <v>7</v>
      </c>
      <c r="EC45" s="2">
        <f t="shared" si="82"/>
        <v>27</v>
      </c>
      <c r="ED45" s="32">
        <v>10</v>
      </c>
      <c r="EE45" s="32">
        <v>2</v>
      </c>
      <c r="EF45" s="2">
        <f t="shared" si="83"/>
        <v>12</v>
      </c>
      <c r="EG45" s="4">
        <f t="shared" si="59"/>
        <v>0</v>
      </c>
      <c r="EH45" s="4">
        <f t="shared" si="60"/>
        <v>-748</v>
      </c>
      <c r="EI45" s="4">
        <f t="shared" si="84"/>
        <v>104</v>
      </c>
      <c r="EJ45" s="4">
        <f t="shared" si="62"/>
        <v>8</v>
      </c>
      <c r="EK45" s="4">
        <f t="shared" si="63"/>
        <v>1</v>
      </c>
      <c r="EL45" s="34"/>
    </row>
    <row r="46" spans="1:142" ht="30">
      <c r="A46" s="51">
        <v>32</v>
      </c>
      <c r="B46" s="48" t="s">
        <v>111</v>
      </c>
      <c r="C46" s="46" t="s">
        <v>112</v>
      </c>
      <c r="D46" s="64">
        <v>42772</v>
      </c>
      <c r="E46" s="64">
        <v>42784</v>
      </c>
      <c r="F46" s="64">
        <v>42772</v>
      </c>
      <c r="G46" s="64">
        <v>42784</v>
      </c>
      <c r="H46" s="46">
        <v>0</v>
      </c>
      <c r="I46" s="46">
        <v>404</v>
      </c>
      <c r="J46" s="46">
        <v>4</v>
      </c>
      <c r="K46" s="46">
        <f t="shared" si="0"/>
        <v>408</v>
      </c>
      <c r="L46" s="46">
        <v>0</v>
      </c>
      <c r="M46" s="46">
        <v>52058</v>
      </c>
      <c r="N46" s="46">
        <v>57</v>
      </c>
      <c r="O46" s="46">
        <f t="shared" si="1"/>
        <v>52115</v>
      </c>
      <c r="P46" s="46">
        <v>0</v>
      </c>
      <c r="Q46" s="46">
        <v>40085</v>
      </c>
      <c r="R46" s="46">
        <v>31</v>
      </c>
      <c r="S46" s="46">
        <f t="shared" si="2"/>
        <v>40116</v>
      </c>
      <c r="T46" s="46">
        <f t="shared" si="3"/>
        <v>76.98</v>
      </c>
      <c r="U46" s="46">
        <v>8</v>
      </c>
      <c r="V46" s="46">
        <v>100</v>
      </c>
      <c r="W46" s="46">
        <v>103</v>
      </c>
      <c r="X46" s="46">
        <v>79</v>
      </c>
      <c r="Y46" s="46">
        <v>59</v>
      </c>
      <c r="Z46" s="46">
        <v>32</v>
      </c>
      <c r="AA46" s="46">
        <v>27</v>
      </c>
      <c r="AB46" s="47">
        <f t="shared" si="4"/>
        <v>0</v>
      </c>
      <c r="AC46" s="46">
        <v>14322</v>
      </c>
      <c r="AD46" s="46">
        <v>35489</v>
      </c>
      <c r="AE46" s="46">
        <f t="shared" si="5"/>
        <v>49811</v>
      </c>
      <c r="AF46" s="46">
        <v>308</v>
      </c>
      <c r="AG46" s="46">
        <v>602</v>
      </c>
      <c r="AH46" s="46">
        <f t="shared" si="6"/>
        <v>910</v>
      </c>
      <c r="AI46" s="46">
        <v>150</v>
      </c>
      <c r="AJ46" s="46">
        <v>183</v>
      </c>
      <c r="AK46" s="46">
        <f t="shared" si="7"/>
        <v>333</v>
      </c>
      <c r="AL46" s="46">
        <v>11937</v>
      </c>
      <c r="AM46" s="46">
        <v>26315</v>
      </c>
      <c r="AN46" s="46">
        <f t="shared" si="8"/>
        <v>38252</v>
      </c>
      <c r="AO46" s="46">
        <v>244</v>
      </c>
      <c r="AP46" s="46">
        <v>394</v>
      </c>
      <c r="AQ46" s="46">
        <f t="shared" si="9"/>
        <v>638</v>
      </c>
      <c r="AR46" s="46">
        <v>114</v>
      </c>
      <c r="AS46" s="46">
        <v>98</v>
      </c>
      <c r="AT46" s="46">
        <f t="shared" si="10"/>
        <v>212</v>
      </c>
      <c r="AU46" s="46">
        <v>0</v>
      </c>
      <c r="AV46" s="46">
        <v>0</v>
      </c>
      <c r="AW46" s="46">
        <f t="shared" si="11"/>
        <v>0</v>
      </c>
      <c r="AX46" s="46">
        <v>0</v>
      </c>
      <c r="AY46" s="46">
        <v>0</v>
      </c>
      <c r="AZ46" s="46">
        <f t="shared" si="12"/>
        <v>0</v>
      </c>
      <c r="BA46" s="46">
        <v>0</v>
      </c>
      <c r="BB46" s="46">
        <v>0</v>
      </c>
      <c r="BC46" s="46">
        <f t="shared" si="13"/>
        <v>0</v>
      </c>
      <c r="BD46" s="46">
        <f t="shared" si="91"/>
        <v>11937</v>
      </c>
      <c r="BE46" s="46">
        <f t="shared" si="91"/>
        <v>26315</v>
      </c>
      <c r="BF46" s="46">
        <f t="shared" si="15"/>
        <v>38252</v>
      </c>
      <c r="BG46" s="46">
        <f t="shared" si="92"/>
        <v>244</v>
      </c>
      <c r="BH46" s="46">
        <f t="shared" si="92"/>
        <v>394</v>
      </c>
      <c r="BI46" s="46">
        <f t="shared" si="17"/>
        <v>638</v>
      </c>
      <c r="BJ46" s="46">
        <f t="shared" si="93"/>
        <v>114</v>
      </c>
      <c r="BK46" s="46">
        <f t="shared" si="93"/>
        <v>98</v>
      </c>
      <c r="BL46" s="46">
        <f t="shared" si="19"/>
        <v>212</v>
      </c>
      <c r="BM46" s="46">
        <f t="shared" si="20"/>
        <v>83.35</v>
      </c>
      <c r="BN46" s="46">
        <f t="shared" si="21"/>
        <v>74.150000000000006</v>
      </c>
      <c r="BO46" s="46">
        <f t="shared" si="22"/>
        <v>76.790000000000006</v>
      </c>
      <c r="BP46" s="46">
        <f t="shared" si="23"/>
        <v>79.22</v>
      </c>
      <c r="BQ46" s="46">
        <f t="shared" si="24"/>
        <v>65.45</v>
      </c>
      <c r="BR46" s="46">
        <f t="shared" si="25"/>
        <v>70.11</v>
      </c>
      <c r="BS46" s="46">
        <f t="shared" si="26"/>
        <v>76</v>
      </c>
      <c r="BT46" s="46">
        <f t="shared" si="27"/>
        <v>53.55</v>
      </c>
      <c r="BU46" s="46">
        <f t="shared" si="28"/>
        <v>63.66</v>
      </c>
      <c r="BV46" s="46">
        <v>1517</v>
      </c>
      <c r="BW46" s="46">
        <v>787</v>
      </c>
      <c r="BX46" s="46">
        <f t="shared" si="29"/>
        <v>2304</v>
      </c>
      <c r="BY46" s="46">
        <v>104</v>
      </c>
      <c r="BZ46" s="46">
        <v>36</v>
      </c>
      <c r="CA46" s="46">
        <f t="shared" si="76"/>
        <v>140</v>
      </c>
      <c r="CB46" s="46">
        <v>39</v>
      </c>
      <c r="CC46" s="46">
        <v>26</v>
      </c>
      <c r="CD46" s="46">
        <f t="shared" si="31"/>
        <v>65</v>
      </c>
      <c r="CE46" s="46">
        <v>1212</v>
      </c>
      <c r="CF46" s="46">
        <v>652</v>
      </c>
      <c r="CG46" s="46">
        <f t="shared" si="77"/>
        <v>1864</v>
      </c>
      <c r="CH46" s="46">
        <v>58</v>
      </c>
      <c r="CI46" s="46">
        <v>23</v>
      </c>
      <c r="CJ46" s="46">
        <f t="shared" si="33"/>
        <v>81</v>
      </c>
      <c r="CK46" s="46">
        <v>24</v>
      </c>
      <c r="CL46" s="46">
        <v>15</v>
      </c>
      <c r="CM46" s="46">
        <f t="shared" si="34"/>
        <v>39</v>
      </c>
      <c r="CN46" s="46">
        <v>0</v>
      </c>
      <c r="CO46" s="46">
        <v>0</v>
      </c>
      <c r="CP46" s="46">
        <f t="shared" si="35"/>
        <v>0</v>
      </c>
      <c r="CQ46" s="46">
        <v>0</v>
      </c>
      <c r="CR46" s="46">
        <v>0</v>
      </c>
      <c r="CS46" s="46">
        <f t="shared" si="36"/>
        <v>0</v>
      </c>
      <c r="CT46" s="46">
        <v>0</v>
      </c>
      <c r="CU46" s="46">
        <v>0</v>
      </c>
      <c r="CV46" s="46">
        <f t="shared" si="37"/>
        <v>0</v>
      </c>
      <c r="CW46" s="46">
        <f t="shared" si="94"/>
        <v>1212</v>
      </c>
      <c r="CX46" s="46">
        <f t="shared" si="94"/>
        <v>652</v>
      </c>
      <c r="CY46" s="46">
        <f t="shared" si="39"/>
        <v>1864</v>
      </c>
      <c r="CZ46" s="28">
        <f t="shared" si="95"/>
        <v>58</v>
      </c>
      <c r="DA46" s="28">
        <f t="shared" si="95"/>
        <v>23</v>
      </c>
      <c r="DB46" s="2">
        <f t="shared" si="41"/>
        <v>81</v>
      </c>
      <c r="DC46" s="28">
        <f t="shared" si="96"/>
        <v>24</v>
      </c>
      <c r="DD46" s="28">
        <f t="shared" si="96"/>
        <v>15</v>
      </c>
      <c r="DE46" s="2">
        <f t="shared" si="43"/>
        <v>39</v>
      </c>
      <c r="DF46" s="46">
        <f t="shared" si="44"/>
        <v>79.89</v>
      </c>
      <c r="DG46" s="46">
        <f t="shared" si="45"/>
        <v>82.85</v>
      </c>
      <c r="DH46" s="46">
        <f t="shared" si="46"/>
        <v>80.900000000000006</v>
      </c>
      <c r="DI46" s="46">
        <f t="shared" si="47"/>
        <v>55.77</v>
      </c>
      <c r="DJ46" s="46">
        <f t="shared" si="48"/>
        <v>63.89</v>
      </c>
      <c r="DK46" s="46">
        <f t="shared" si="49"/>
        <v>57.86</v>
      </c>
      <c r="DL46" s="46">
        <f t="shared" si="50"/>
        <v>61.54</v>
      </c>
      <c r="DM46" s="46">
        <f t="shared" si="51"/>
        <v>57.69</v>
      </c>
      <c r="DN46" s="46">
        <f t="shared" si="52"/>
        <v>60</v>
      </c>
      <c r="DO46" s="46">
        <v>1307</v>
      </c>
      <c r="DP46" s="46">
        <v>1846</v>
      </c>
      <c r="DQ46" s="46">
        <f t="shared" si="78"/>
        <v>3153</v>
      </c>
      <c r="DR46" s="46">
        <v>10</v>
      </c>
      <c r="DS46" s="46">
        <v>11</v>
      </c>
      <c r="DT46" s="46">
        <f t="shared" si="79"/>
        <v>21</v>
      </c>
      <c r="DU46" s="46">
        <v>2</v>
      </c>
      <c r="DV46" s="46">
        <v>5</v>
      </c>
      <c r="DW46" s="46">
        <f t="shared" si="80"/>
        <v>7</v>
      </c>
      <c r="DX46" s="46">
        <v>11842</v>
      </c>
      <c r="DY46" s="46">
        <v>25121</v>
      </c>
      <c r="DZ46" s="46">
        <f t="shared" si="81"/>
        <v>36963</v>
      </c>
      <c r="EA46" s="46">
        <v>292</v>
      </c>
      <c r="EB46" s="46">
        <v>406</v>
      </c>
      <c r="EC46" s="46">
        <f t="shared" si="82"/>
        <v>698</v>
      </c>
      <c r="ED46" s="46">
        <v>136</v>
      </c>
      <c r="EE46" s="46">
        <v>108</v>
      </c>
      <c r="EF46" s="46">
        <f t="shared" si="83"/>
        <v>244</v>
      </c>
      <c r="EG46" s="46">
        <f t="shared" si="59"/>
        <v>0</v>
      </c>
      <c r="EH46" s="46">
        <f t="shared" si="60"/>
        <v>0</v>
      </c>
      <c r="EI46" s="46">
        <f t="shared" si="84"/>
        <v>0</v>
      </c>
      <c r="EJ46" s="46">
        <f t="shared" si="62"/>
        <v>0</v>
      </c>
      <c r="EK46" s="46">
        <f t="shared" si="63"/>
        <v>0</v>
      </c>
    </row>
    <row r="47" spans="1:142" ht="28.5">
      <c r="A47" s="51">
        <v>27</v>
      </c>
      <c r="B47" s="45" t="s">
        <v>104</v>
      </c>
      <c r="C47" s="48" t="s">
        <v>105</v>
      </c>
      <c r="D47" s="65" t="s">
        <v>75</v>
      </c>
      <c r="E47" s="65" t="s">
        <v>75</v>
      </c>
      <c r="F47" s="65" t="s">
        <v>75</v>
      </c>
      <c r="G47" s="65" t="s">
        <v>75</v>
      </c>
      <c r="H47" s="46">
        <v>0</v>
      </c>
      <c r="I47" s="46">
        <v>0</v>
      </c>
      <c r="J47" s="46">
        <v>0</v>
      </c>
      <c r="K47" s="46">
        <f t="shared" si="0"/>
        <v>0</v>
      </c>
      <c r="L47" s="46">
        <v>0</v>
      </c>
      <c r="M47" s="46">
        <v>0</v>
      </c>
      <c r="N47" s="46">
        <v>0</v>
      </c>
      <c r="O47" s="46">
        <f t="shared" si="1"/>
        <v>0</v>
      </c>
      <c r="P47" s="46">
        <v>0</v>
      </c>
      <c r="Q47" s="46">
        <v>0</v>
      </c>
      <c r="R47" s="46">
        <v>0</v>
      </c>
      <c r="S47" s="46">
        <f t="shared" si="2"/>
        <v>0</v>
      </c>
      <c r="T47" s="46" t="e">
        <f t="shared" si="3"/>
        <v>#DIV/0!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7">
        <f t="shared" si="4"/>
        <v>0</v>
      </c>
      <c r="AC47" s="46">
        <v>473003</v>
      </c>
      <c r="AD47" s="46">
        <v>587495</v>
      </c>
      <c r="AE47" s="46">
        <f t="shared" si="5"/>
        <v>1060498</v>
      </c>
      <c r="AF47" s="46">
        <v>139447</v>
      </c>
      <c r="AG47" s="46">
        <v>164679</v>
      </c>
      <c r="AH47" s="46">
        <f t="shared" si="6"/>
        <v>304126</v>
      </c>
      <c r="AI47" s="46">
        <v>27618</v>
      </c>
      <c r="AJ47" s="46">
        <v>35521</v>
      </c>
      <c r="AK47" s="46">
        <f t="shared" si="7"/>
        <v>63139</v>
      </c>
      <c r="AL47" s="46">
        <v>412446</v>
      </c>
      <c r="AM47" s="46">
        <v>462117</v>
      </c>
      <c r="AN47" s="46">
        <f t="shared" si="8"/>
        <v>874563</v>
      </c>
      <c r="AO47" s="46">
        <v>116600</v>
      </c>
      <c r="AP47" s="46">
        <v>122050</v>
      </c>
      <c r="AQ47" s="46">
        <f t="shared" si="9"/>
        <v>238650</v>
      </c>
      <c r="AR47" s="46">
        <v>20038</v>
      </c>
      <c r="AS47" s="46">
        <v>21529</v>
      </c>
      <c r="AT47" s="46">
        <f t="shared" si="10"/>
        <v>41567</v>
      </c>
      <c r="AU47" s="46">
        <v>0</v>
      </c>
      <c r="AV47" s="46">
        <v>0</v>
      </c>
      <c r="AW47" s="46">
        <f t="shared" si="11"/>
        <v>0</v>
      </c>
      <c r="AX47" s="46">
        <v>0</v>
      </c>
      <c r="AY47" s="46">
        <v>0</v>
      </c>
      <c r="AZ47" s="46">
        <f t="shared" si="12"/>
        <v>0</v>
      </c>
      <c r="BA47" s="46">
        <v>0</v>
      </c>
      <c r="BB47" s="46">
        <v>0</v>
      </c>
      <c r="BC47" s="46">
        <f t="shared" si="13"/>
        <v>0</v>
      </c>
      <c r="BD47" s="46">
        <f t="shared" si="91"/>
        <v>412446</v>
      </c>
      <c r="BE47" s="46">
        <f t="shared" si="91"/>
        <v>462117</v>
      </c>
      <c r="BF47" s="46">
        <f t="shared" si="15"/>
        <v>874563</v>
      </c>
      <c r="BG47" s="46">
        <f t="shared" si="92"/>
        <v>116600</v>
      </c>
      <c r="BH47" s="46">
        <f t="shared" si="92"/>
        <v>122050</v>
      </c>
      <c r="BI47" s="46">
        <f t="shared" si="17"/>
        <v>238650</v>
      </c>
      <c r="BJ47" s="46">
        <f t="shared" si="93"/>
        <v>20038</v>
      </c>
      <c r="BK47" s="46">
        <f t="shared" si="93"/>
        <v>21529</v>
      </c>
      <c r="BL47" s="46">
        <f t="shared" si="19"/>
        <v>41567</v>
      </c>
      <c r="BM47" s="46">
        <f t="shared" si="20"/>
        <v>87.2</v>
      </c>
      <c r="BN47" s="46">
        <f t="shared" si="21"/>
        <v>78.66</v>
      </c>
      <c r="BO47" s="46">
        <f t="shared" si="22"/>
        <v>82.47</v>
      </c>
      <c r="BP47" s="46">
        <f t="shared" si="23"/>
        <v>83.62</v>
      </c>
      <c r="BQ47" s="46">
        <f t="shared" si="24"/>
        <v>74.11</v>
      </c>
      <c r="BR47" s="46">
        <f t="shared" si="25"/>
        <v>78.47</v>
      </c>
      <c r="BS47" s="46">
        <f t="shared" si="26"/>
        <v>72.55</v>
      </c>
      <c r="BT47" s="46">
        <f t="shared" si="27"/>
        <v>60.61</v>
      </c>
      <c r="BU47" s="46">
        <f t="shared" si="28"/>
        <v>65.83</v>
      </c>
      <c r="BV47" s="46">
        <v>466</v>
      </c>
      <c r="BW47" s="46">
        <v>159</v>
      </c>
      <c r="BX47" s="46">
        <f t="shared" si="29"/>
        <v>625</v>
      </c>
      <c r="BY47" s="46">
        <v>83</v>
      </c>
      <c r="BZ47" s="46">
        <v>22</v>
      </c>
      <c r="CA47" s="46">
        <f t="shared" si="76"/>
        <v>105</v>
      </c>
      <c r="CB47" s="46">
        <v>28</v>
      </c>
      <c r="CC47" s="46">
        <v>10</v>
      </c>
      <c r="CD47" s="46">
        <f t="shared" si="31"/>
        <v>38</v>
      </c>
      <c r="CE47" s="46">
        <v>358</v>
      </c>
      <c r="CF47" s="46">
        <v>63</v>
      </c>
      <c r="CG47" s="46">
        <f t="shared" si="77"/>
        <v>421</v>
      </c>
      <c r="CH47" s="46">
        <v>70</v>
      </c>
      <c r="CI47" s="46">
        <v>10</v>
      </c>
      <c r="CJ47" s="46">
        <f t="shared" si="33"/>
        <v>80</v>
      </c>
      <c r="CK47" s="46">
        <v>13</v>
      </c>
      <c r="CL47" s="46">
        <v>5</v>
      </c>
      <c r="CM47" s="46">
        <f t="shared" si="34"/>
        <v>18</v>
      </c>
      <c r="CN47" s="46">
        <v>0</v>
      </c>
      <c r="CO47" s="46">
        <v>0</v>
      </c>
      <c r="CP47" s="46">
        <f t="shared" si="35"/>
        <v>0</v>
      </c>
      <c r="CQ47" s="46">
        <v>0</v>
      </c>
      <c r="CR47" s="46">
        <v>0</v>
      </c>
      <c r="CS47" s="46">
        <f t="shared" si="36"/>
        <v>0</v>
      </c>
      <c r="CT47" s="46">
        <v>0</v>
      </c>
      <c r="CU47" s="46">
        <v>0</v>
      </c>
      <c r="CV47" s="46">
        <f t="shared" si="37"/>
        <v>0</v>
      </c>
      <c r="CW47" s="46">
        <f t="shared" si="94"/>
        <v>358</v>
      </c>
      <c r="CX47" s="46">
        <f t="shared" si="94"/>
        <v>63</v>
      </c>
      <c r="CY47" s="46">
        <f t="shared" si="39"/>
        <v>421</v>
      </c>
      <c r="CZ47" s="28">
        <f t="shared" si="95"/>
        <v>70</v>
      </c>
      <c r="DA47" s="28">
        <f t="shared" si="95"/>
        <v>10</v>
      </c>
      <c r="DB47" s="2">
        <f t="shared" si="41"/>
        <v>80</v>
      </c>
      <c r="DC47" s="28">
        <f t="shared" si="96"/>
        <v>13</v>
      </c>
      <c r="DD47" s="28">
        <f t="shared" si="96"/>
        <v>5</v>
      </c>
      <c r="DE47" s="2">
        <f t="shared" si="43"/>
        <v>18</v>
      </c>
      <c r="DF47" s="46">
        <f t="shared" si="44"/>
        <v>76.819999999999993</v>
      </c>
      <c r="DG47" s="46">
        <f t="shared" si="45"/>
        <v>39.619999999999997</v>
      </c>
      <c r="DH47" s="46">
        <f t="shared" si="46"/>
        <v>67.36</v>
      </c>
      <c r="DI47" s="46">
        <f t="shared" si="47"/>
        <v>84.34</v>
      </c>
      <c r="DJ47" s="46">
        <f t="shared" si="48"/>
        <v>45.45</v>
      </c>
      <c r="DK47" s="46">
        <f t="shared" si="49"/>
        <v>76.19</v>
      </c>
      <c r="DL47" s="46">
        <f t="shared" si="50"/>
        <v>46.43</v>
      </c>
      <c r="DM47" s="46">
        <f t="shared" si="51"/>
        <v>50</v>
      </c>
      <c r="DN47" s="46">
        <f t="shared" si="52"/>
        <v>47.37</v>
      </c>
      <c r="DO47" s="46">
        <v>27813</v>
      </c>
      <c r="DP47" s="46">
        <v>20599</v>
      </c>
      <c r="DQ47" s="46">
        <f t="shared" si="78"/>
        <v>48412</v>
      </c>
      <c r="DR47" s="46">
        <v>4152</v>
      </c>
      <c r="DS47" s="46">
        <v>2688</v>
      </c>
      <c r="DT47" s="46">
        <f t="shared" si="79"/>
        <v>6840</v>
      </c>
      <c r="DU47" s="46">
        <v>253</v>
      </c>
      <c r="DV47" s="46">
        <v>180</v>
      </c>
      <c r="DW47" s="46">
        <f t="shared" si="80"/>
        <v>433</v>
      </c>
      <c r="DX47" s="46">
        <v>36860</v>
      </c>
      <c r="DY47" s="46">
        <v>33974</v>
      </c>
      <c r="DZ47" s="46">
        <f t="shared" si="81"/>
        <v>70834</v>
      </c>
      <c r="EA47" s="46">
        <v>7165</v>
      </c>
      <c r="EB47" s="46">
        <v>5667</v>
      </c>
      <c r="EC47" s="46">
        <f t="shared" si="82"/>
        <v>12832</v>
      </c>
      <c r="ED47" s="46">
        <v>722</v>
      </c>
      <c r="EE47" s="46">
        <v>517</v>
      </c>
      <c r="EF47" s="46">
        <f t="shared" si="83"/>
        <v>1239</v>
      </c>
      <c r="EG47" s="46">
        <f t="shared" si="59"/>
        <v>-1061123</v>
      </c>
      <c r="EH47" s="46">
        <f t="shared" si="60"/>
        <v>-874984</v>
      </c>
      <c r="EI47" s="46">
        <f t="shared" si="84"/>
        <v>-755738</v>
      </c>
      <c r="EJ47" s="46">
        <f t="shared" si="62"/>
        <v>-219058</v>
      </c>
      <c r="EK47" s="46">
        <f t="shared" si="63"/>
        <v>-39913</v>
      </c>
    </row>
    <row r="48" spans="1:142">
      <c r="A48" s="51">
        <v>44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 t="e">
        <f t="shared" si="3"/>
        <v>#DIV/0!</v>
      </c>
      <c r="U48" s="46">
        <v>5059</v>
      </c>
      <c r="V48" s="46">
        <v>4841</v>
      </c>
      <c r="W48" s="46">
        <v>1506</v>
      </c>
      <c r="X48" s="46">
        <v>489</v>
      </c>
      <c r="Y48" s="46">
        <v>182</v>
      </c>
      <c r="Z48" s="46">
        <v>69</v>
      </c>
      <c r="AA48" s="46">
        <v>42</v>
      </c>
      <c r="AB48" s="47">
        <f t="shared" si="4"/>
        <v>-12188</v>
      </c>
      <c r="AC48" s="46">
        <v>125</v>
      </c>
      <c r="AD48" s="46">
        <v>117</v>
      </c>
      <c r="AE48" s="46">
        <f t="shared" si="5"/>
        <v>242</v>
      </c>
      <c r="AF48" s="46">
        <v>20</v>
      </c>
      <c r="AG48" s="46">
        <v>20</v>
      </c>
      <c r="AH48" s="46">
        <f t="shared" si="6"/>
        <v>40</v>
      </c>
      <c r="AI48" s="46">
        <v>13</v>
      </c>
      <c r="AJ48" s="46">
        <v>20</v>
      </c>
      <c r="AK48" s="46">
        <f t="shared" si="7"/>
        <v>33</v>
      </c>
      <c r="AL48" s="46">
        <v>120</v>
      </c>
      <c r="AM48" s="46">
        <v>110</v>
      </c>
      <c r="AN48" s="46">
        <f t="shared" si="8"/>
        <v>230</v>
      </c>
      <c r="AO48" s="46">
        <v>19</v>
      </c>
      <c r="AP48" s="46">
        <v>17</v>
      </c>
      <c r="AQ48" s="46">
        <f t="shared" si="9"/>
        <v>36</v>
      </c>
      <c r="AR48" s="46">
        <v>12</v>
      </c>
      <c r="AS48" s="46">
        <v>19</v>
      </c>
      <c r="AT48" s="46">
        <f t="shared" si="10"/>
        <v>31</v>
      </c>
      <c r="AU48" s="46">
        <v>2</v>
      </c>
      <c r="AV48" s="46">
        <v>4</v>
      </c>
      <c r="AW48" s="46">
        <f t="shared" si="11"/>
        <v>6</v>
      </c>
      <c r="AX48" s="46">
        <v>1</v>
      </c>
      <c r="AY48" s="46">
        <v>1</v>
      </c>
      <c r="AZ48" s="46">
        <f t="shared" si="12"/>
        <v>2</v>
      </c>
      <c r="BA48" s="46"/>
      <c r="BB48" s="46"/>
      <c r="BC48" s="46">
        <f t="shared" si="13"/>
        <v>0</v>
      </c>
      <c r="BD48" s="46">
        <v>122</v>
      </c>
      <c r="BE48" s="46">
        <v>114</v>
      </c>
      <c r="BF48" s="46">
        <f t="shared" si="15"/>
        <v>236</v>
      </c>
      <c r="BG48" s="46">
        <v>20</v>
      </c>
      <c r="BH48" s="46">
        <v>18</v>
      </c>
      <c r="BI48" s="46">
        <f t="shared" si="17"/>
        <v>38</v>
      </c>
      <c r="BJ48" s="46">
        <v>12</v>
      </c>
      <c r="BK48" s="46">
        <v>19</v>
      </c>
      <c r="BL48" s="46">
        <f t="shared" si="19"/>
        <v>31</v>
      </c>
      <c r="BM48" s="46">
        <f t="shared" si="20"/>
        <v>97.6</v>
      </c>
      <c r="BN48" s="46">
        <f t="shared" si="21"/>
        <v>97.44</v>
      </c>
      <c r="BO48" s="46">
        <f t="shared" si="22"/>
        <v>97.52</v>
      </c>
      <c r="BP48" s="46">
        <f t="shared" si="23"/>
        <v>100</v>
      </c>
      <c r="BQ48" s="46">
        <f t="shared" si="24"/>
        <v>90</v>
      </c>
      <c r="BR48" s="46">
        <f t="shared" si="25"/>
        <v>95</v>
      </c>
      <c r="BS48" s="46">
        <f t="shared" si="26"/>
        <v>92.31</v>
      </c>
      <c r="BT48" s="46">
        <f t="shared" si="27"/>
        <v>95</v>
      </c>
      <c r="BU48" s="46">
        <f t="shared" si="28"/>
        <v>93.94</v>
      </c>
      <c r="BV48" s="46">
        <v>0</v>
      </c>
      <c r="BW48" s="46">
        <v>0</v>
      </c>
      <c r="BX48" s="46">
        <f t="shared" si="29"/>
        <v>0</v>
      </c>
      <c r="BY48" s="46">
        <v>0</v>
      </c>
      <c r="BZ48" s="46">
        <v>0</v>
      </c>
      <c r="CA48" s="46">
        <f t="shared" si="76"/>
        <v>0</v>
      </c>
      <c r="CB48" s="46">
        <v>0</v>
      </c>
      <c r="CC48" s="46">
        <v>0</v>
      </c>
      <c r="CD48" s="46">
        <f t="shared" si="31"/>
        <v>0</v>
      </c>
      <c r="CE48" s="46">
        <v>0</v>
      </c>
      <c r="CF48" s="46">
        <v>0</v>
      </c>
      <c r="CG48" s="46">
        <f t="shared" si="77"/>
        <v>0</v>
      </c>
      <c r="CH48" s="46">
        <v>0</v>
      </c>
      <c r="CI48" s="46">
        <v>0</v>
      </c>
      <c r="CJ48" s="46">
        <f t="shared" si="33"/>
        <v>0</v>
      </c>
      <c r="CK48" s="46">
        <v>0</v>
      </c>
      <c r="CL48" s="46">
        <v>0</v>
      </c>
      <c r="CM48" s="46">
        <f t="shared" si="34"/>
        <v>0</v>
      </c>
      <c r="CN48" s="46">
        <v>0</v>
      </c>
      <c r="CO48" s="46">
        <v>0</v>
      </c>
      <c r="CP48" s="46">
        <f t="shared" si="35"/>
        <v>0</v>
      </c>
      <c r="CQ48" s="46">
        <v>0</v>
      </c>
      <c r="CR48" s="46">
        <v>0</v>
      </c>
      <c r="CS48" s="46">
        <f t="shared" si="36"/>
        <v>0</v>
      </c>
      <c r="CT48" s="46">
        <v>0</v>
      </c>
      <c r="CU48" s="46">
        <v>0</v>
      </c>
      <c r="CV48" s="46">
        <f t="shared" si="37"/>
        <v>0</v>
      </c>
      <c r="CW48" s="46">
        <v>0</v>
      </c>
      <c r="CX48" s="46">
        <v>0</v>
      </c>
      <c r="CY48" s="46">
        <f t="shared" si="39"/>
        <v>0</v>
      </c>
      <c r="CZ48" s="46">
        <v>0</v>
      </c>
      <c r="DA48" s="46">
        <v>0</v>
      </c>
      <c r="DB48" s="46">
        <f t="shared" si="41"/>
        <v>0</v>
      </c>
      <c r="DC48" s="46">
        <v>0</v>
      </c>
      <c r="DD48" s="46">
        <v>0</v>
      </c>
      <c r="DE48" s="46">
        <f t="shared" si="43"/>
        <v>0</v>
      </c>
      <c r="DF48" s="46" t="e">
        <f t="shared" si="44"/>
        <v>#DIV/0!</v>
      </c>
      <c r="DG48" s="46" t="e">
        <f t="shared" si="45"/>
        <v>#DIV/0!</v>
      </c>
      <c r="DH48" s="46" t="e">
        <f t="shared" si="46"/>
        <v>#DIV/0!</v>
      </c>
      <c r="DI48" s="46" t="e">
        <f t="shared" si="47"/>
        <v>#DIV/0!</v>
      </c>
      <c r="DJ48" s="46" t="e">
        <f t="shared" si="48"/>
        <v>#DIV/0!</v>
      </c>
      <c r="DK48" s="46" t="e">
        <f t="shared" si="49"/>
        <v>#DIV/0!</v>
      </c>
      <c r="DL48" s="46" t="e">
        <f t="shared" si="50"/>
        <v>#DIV/0!</v>
      </c>
      <c r="DM48" s="46" t="e">
        <f t="shared" si="51"/>
        <v>#DIV/0!</v>
      </c>
      <c r="DN48" s="46" t="e">
        <f t="shared" si="52"/>
        <v>#DIV/0!</v>
      </c>
      <c r="DO48" s="46">
        <v>93</v>
      </c>
      <c r="DP48" s="46">
        <v>94</v>
      </c>
      <c r="DQ48" s="46">
        <f t="shared" si="78"/>
        <v>187</v>
      </c>
      <c r="DR48" s="46">
        <v>15</v>
      </c>
      <c r="DS48" s="46">
        <v>12</v>
      </c>
      <c r="DT48" s="46">
        <f t="shared" si="79"/>
        <v>27</v>
      </c>
      <c r="DU48" s="46">
        <v>9</v>
      </c>
      <c r="DV48" s="46">
        <v>13</v>
      </c>
      <c r="DW48" s="46">
        <f t="shared" si="80"/>
        <v>22</v>
      </c>
      <c r="DX48" s="46">
        <v>29</v>
      </c>
      <c r="DY48" s="46">
        <v>20</v>
      </c>
      <c r="DZ48" s="46">
        <f t="shared" si="81"/>
        <v>49</v>
      </c>
      <c r="EA48" s="46">
        <v>5</v>
      </c>
      <c r="EB48" s="46">
        <v>6</v>
      </c>
      <c r="EC48" s="46">
        <f t="shared" si="82"/>
        <v>11</v>
      </c>
      <c r="ED48" s="46">
        <v>3</v>
      </c>
      <c r="EE48" s="46">
        <v>6</v>
      </c>
      <c r="EF48" s="46">
        <f t="shared" si="83"/>
        <v>9</v>
      </c>
      <c r="EG48" s="46">
        <f t="shared" si="59"/>
        <v>-242</v>
      </c>
      <c r="EH48" s="46">
        <f t="shared" si="60"/>
        <v>-236</v>
      </c>
      <c r="EI48" s="46">
        <f t="shared" si="84"/>
        <v>0</v>
      </c>
      <c r="EJ48" s="46">
        <f t="shared" si="62"/>
        <v>0</v>
      </c>
      <c r="EK48" s="46">
        <f t="shared" si="63"/>
        <v>0</v>
      </c>
    </row>
    <row r="49" spans="1:14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 t="e">
        <f t="shared" si="3"/>
        <v>#DIV/0!</v>
      </c>
      <c r="U49" s="46">
        <v>5059</v>
      </c>
      <c r="V49" s="46">
        <v>4841</v>
      </c>
      <c r="W49" s="46">
        <v>1506</v>
      </c>
      <c r="X49" s="46">
        <v>489</v>
      </c>
      <c r="Y49" s="46">
        <v>182</v>
      </c>
      <c r="Z49" s="46">
        <v>69</v>
      </c>
      <c r="AA49" s="46">
        <v>42</v>
      </c>
      <c r="AB49" s="47">
        <f t="shared" si="4"/>
        <v>-12188</v>
      </c>
      <c r="AC49" s="46">
        <v>125</v>
      </c>
      <c r="AD49" s="46">
        <v>117</v>
      </c>
      <c r="AE49" s="46">
        <f t="shared" si="5"/>
        <v>242</v>
      </c>
      <c r="AF49" s="46">
        <v>20</v>
      </c>
      <c r="AG49" s="46">
        <v>20</v>
      </c>
      <c r="AH49" s="46">
        <f t="shared" si="6"/>
        <v>40</v>
      </c>
      <c r="AI49" s="46">
        <v>13</v>
      </c>
      <c r="AJ49" s="46">
        <v>20</v>
      </c>
      <c r="AK49" s="46">
        <f t="shared" si="7"/>
        <v>33</v>
      </c>
      <c r="AL49" s="46">
        <v>120</v>
      </c>
      <c r="AM49" s="46">
        <v>110</v>
      </c>
      <c r="AN49" s="46">
        <f t="shared" si="8"/>
        <v>230</v>
      </c>
      <c r="AO49" s="46">
        <v>19</v>
      </c>
      <c r="AP49" s="46">
        <v>17</v>
      </c>
      <c r="AQ49" s="46">
        <f t="shared" si="9"/>
        <v>36</v>
      </c>
      <c r="AR49" s="46">
        <v>12</v>
      </c>
      <c r="AS49" s="46">
        <v>19</v>
      </c>
      <c r="AT49" s="46">
        <f t="shared" si="10"/>
        <v>31</v>
      </c>
      <c r="AU49" s="46">
        <v>2</v>
      </c>
      <c r="AV49" s="46">
        <v>4</v>
      </c>
      <c r="AW49" s="46">
        <f t="shared" si="11"/>
        <v>6</v>
      </c>
      <c r="AX49" s="46">
        <v>1</v>
      </c>
      <c r="AY49" s="46">
        <v>1</v>
      </c>
      <c r="AZ49" s="46">
        <f t="shared" si="12"/>
        <v>2</v>
      </c>
      <c r="BA49" s="46"/>
      <c r="BB49" s="46"/>
      <c r="BC49" s="46">
        <f t="shared" si="13"/>
        <v>0</v>
      </c>
      <c r="BD49" s="46">
        <v>122</v>
      </c>
      <c r="BE49" s="46">
        <v>114</v>
      </c>
      <c r="BF49" s="46">
        <f t="shared" si="15"/>
        <v>236</v>
      </c>
      <c r="BG49" s="46">
        <v>20</v>
      </c>
      <c r="BH49" s="46">
        <v>18</v>
      </c>
      <c r="BI49" s="46">
        <f t="shared" si="17"/>
        <v>38</v>
      </c>
      <c r="BJ49" s="46">
        <v>12</v>
      </c>
      <c r="BK49" s="46">
        <v>19</v>
      </c>
      <c r="BL49" s="46">
        <f t="shared" si="19"/>
        <v>31</v>
      </c>
      <c r="BM49" s="46">
        <f t="shared" si="20"/>
        <v>97.6</v>
      </c>
      <c r="BN49" s="46">
        <f t="shared" si="21"/>
        <v>97.44</v>
      </c>
      <c r="BO49" s="46">
        <f t="shared" si="22"/>
        <v>97.52</v>
      </c>
      <c r="BP49" s="46">
        <f t="shared" si="23"/>
        <v>100</v>
      </c>
      <c r="BQ49" s="46">
        <f t="shared" si="24"/>
        <v>90</v>
      </c>
      <c r="BR49" s="46">
        <f t="shared" si="25"/>
        <v>95</v>
      </c>
      <c r="BS49" s="46">
        <f t="shared" si="26"/>
        <v>92.31</v>
      </c>
      <c r="BT49" s="46">
        <f t="shared" si="27"/>
        <v>95</v>
      </c>
      <c r="BU49" s="46">
        <f t="shared" si="28"/>
        <v>93.94</v>
      </c>
      <c r="BV49" s="46">
        <v>0</v>
      </c>
      <c r="BW49" s="46">
        <v>0</v>
      </c>
      <c r="BX49" s="46">
        <f t="shared" si="29"/>
        <v>0</v>
      </c>
      <c r="BY49" s="46">
        <v>0</v>
      </c>
      <c r="BZ49" s="46">
        <v>0</v>
      </c>
      <c r="CA49" s="46">
        <f t="shared" si="76"/>
        <v>0</v>
      </c>
      <c r="CB49" s="46">
        <v>0</v>
      </c>
      <c r="CC49" s="46">
        <v>0</v>
      </c>
      <c r="CD49" s="46">
        <f t="shared" si="31"/>
        <v>0</v>
      </c>
      <c r="CE49" s="46">
        <v>0</v>
      </c>
      <c r="CF49" s="46">
        <v>0</v>
      </c>
      <c r="CG49" s="46">
        <f t="shared" si="77"/>
        <v>0</v>
      </c>
      <c r="CH49" s="46">
        <v>0</v>
      </c>
      <c r="CI49" s="46">
        <v>0</v>
      </c>
      <c r="CJ49" s="46">
        <f t="shared" si="33"/>
        <v>0</v>
      </c>
      <c r="CK49" s="46">
        <v>0</v>
      </c>
      <c r="CL49" s="46">
        <v>0</v>
      </c>
      <c r="CM49" s="46">
        <f t="shared" si="34"/>
        <v>0</v>
      </c>
      <c r="CN49" s="46">
        <v>0</v>
      </c>
      <c r="CO49" s="46">
        <v>0</v>
      </c>
      <c r="CP49" s="46">
        <f t="shared" si="35"/>
        <v>0</v>
      </c>
      <c r="CQ49" s="46">
        <v>0</v>
      </c>
      <c r="CR49" s="46">
        <v>0</v>
      </c>
      <c r="CS49" s="46">
        <f t="shared" si="36"/>
        <v>0</v>
      </c>
      <c r="CT49" s="46">
        <v>0</v>
      </c>
      <c r="CU49" s="46">
        <v>0</v>
      </c>
      <c r="CV49" s="46">
        <f t="shared" si="37"/>
        <v>0</v>
      </c>
      <c r="CW49" s="46">
        <v>0</v>
      </c>
      <c r="CX49" s="46">
        <v>0</v>
      </c>
      <c r="CY49" s="46">
        <f t="shared" si="39"/>
        <v>0</v>
      </c>
      <c r="CZ49" s="46">
        <v>0</v>
      </c>
      <c r="DA49" s="46">
        <v>0</v>
      </c>
      <c r="DB49" s="46">
        <f t="shared" si="41"/>
        <v>0</v>
      </c>
      <c r="DC49" s="46">
        <v>0</v>
      </c>
      <c r="DD49" s="46">
        <v>0</v>
      </c>
      <c r="DE49" s="46">
        <f t="shared" si="43"/>
        <v>0</v>
      </c>
      <c r="DF49" s="46" t="e">
        <f t="shared" si="44"/>
        <v>#DIV/0!</v>
      </c>
      <c r="DG49" s="46" t="e">
        <f t="shared" si="45"/>
        <v>#DIV/0!</v>
      </c>
      <c r="DH49" s="46" t="e">
        <f t="shared" si="46"/>
        <v>#DIV/0!</v>
      </c>
      <c r="DI49" s="46" t="e">
        <f t="shared" si="47"/>
        <v>#DIV/0!</v>
      </c>
      <c r="DJ49" s="46" t="e">
        <f t="shared" si="48"/>
        <v>#DIV/0!</v>
      </c>
      <c r="DK49" s="46" t="e">
        <f t="shared" si="49"/>
        <v>#DIV/0!</v>
      </c>
      <c r="DL49" s="46" t="e">
        <f t="shared" si="50"/>
        <v>#DIV/0!</v>
      </c>
      <c r="DM49" s="46" t="e">
        <f t="shared" si="51"/>
        <v>#DIV/0!</v>
      </c>
      <c r="DN49" s="46" t="e">
        <f t="shared" si="52"/>
        <v>#DIV/0!</v>
      </c>
      <c r="DO49" s="46">
        <v>93</v>
      </c>
      <c r="DP49" s="46">
        <v>94</v>
      </c>
      <c r="DQ49" s="46">
        <f t="shared" si="78"/>
        <v>187</v>
      </c>
      <c r="DR49" s="46">
        <v>15</v>
      </c>
      <c r="DS49" s="46">
        <v>12</v>
      </c>
      <c r="DT49" s="46">
        <f t="shared" si="79"/>
        <v>27</v>
      </c>
      <c r="DU49" s="46">
        <v>9</v>
      </c>
      <c r="DV49" s="46">
        <v>13</v>
      </c>
      <c r="DW49" s="46">
        <f t="shared" si="80"/>
        <v>22</v>
      </c>
      <c r="DX49" s="46">
        <v>29</v>
      </c>
      <c r="DY49" s="46">
        <v>20</v>
      </c>
      <c r="DZ49" s="46">
        <f t="shared" si="81"/>
        <v>49</v>
      </c>
      <c r="EA49" s="46">
        <v>5</v>
      </c>
      <c r="EB49" s="46">
        <v>6</v>
      </c>
      <c r="EC49" s="46">
        <f t="shared" si="82"/>
        <v>11</v>
      </c>
      <c r="ED49" s="46">
        <v>3</v>
      </c>
      <c r="EE49" s="46">
        <v>6</v>
      </c>
      <c r="EF49" s="46">
        <f t="shared" si="83"/>
        <v>9</v>
      </c>
      <c r="EG49" s="46">
        <f t="shared" si="59"/>
        <v>-242</v>
      </c>
      <c r="EH49" s="46">
        <f t="shared" si="60"/>
        <v>-236</v>
      </c>
      <c r="EI49" s="46">
        <f t="shared" si="84"/>
        <v>0</v>
      </c>
      <c r="EJ49" s="46">
        <f t="shared" si="62"/>
        <v>0</v>
      </c>
      <c r="EK49" s="46">
        <f t="shared" si="63"/>
        <v>0</v>
      </c>
    </row>
    <row r="50" spans="1:14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 t="e">
        <f t="shared" si="3"/>
        <v>#DIV/0!</v>
      </c>
      <c r="U50" s="46">
        <v>5059</v>
      </c>
      <c r="V50" s="46">
        <v>4841</v>
      </c>
      <c r="W50" s="46">
        <v>1506</v>
      </c>
      <c r="X50" s="46">
        <v>489</v>
      </c>
      <c r="Y50" s="46">
        <v>182</v>
      </c>
      <c r="Z50" s="46">
        <v>69</v>
      </c>
      <c r="AA50" s="46">
        <v>42</v>
      </c>
      <c r="AB50" s="47">
        <f t="shared" si="4"/>
        <v>-12188</v>
      </c>
      <c r="AC50" s="46">
        <v>125</v>
      </c>
      <c r="AD50" s="46">
        <v>117</v>
      </c>
      <c r="AE50" s="46">
        <f t="shared" si="5"/>
        <v>242</v>
      </c>
      <c r="AF50" s="46">
        <v>20</v>
      </c>
      <c r="AG50" s="46">
        <v>20</v>
      </c>
      <c r="AH50" s="46">
        <f t="shared" si="6"/>
        <v>40</v>
      </c>
      <c r="AI50" s="46">
        <v>13</v>
      </c>
      <c r="AJ50" s="46">
        <v>20</v>
      </c>
      <c r="AK50" s="46">
        <f t="shared" si="7"/>
        <v>33</v>
      </c>
      <c r="AL50" s="46">
        <v>120</v>
      </c>
      <c r="AM50" s="46">
        <v>110</v>
      </c>
      <c r="AN50" s="46">
        <f t="shared" si="8"/>
        <v>230</v>
      </c>
      <c r="AO50" s="46">
        <v>19</v>
      </c>
      <c r="AP50" s="46">
        <v>17</v>
      </c>
      <c r="AQ50" s="46">
        <f t="shared" si="9"/>
        <v>36</v>
      </c>
      <c r="AR50" s="46">
        <v>12</v>
      </c>
      <c r="AS50" s="46">
        <v>19</v>
      </c>
      <c r="AT50" s="46">
        <f t="shared" si="10"/>
        <v>31</v>
      </c>
      <c r="AU50" s="46">
        <v>2</v>
      </c>
      <c r="AV50" s="46">
        <v>4</v>
      </c>
      <c r="AW50" s="46">
        <f t="shared" si="11"/>
        <v>6</v>
      </c>
      <c r="AX50" s="46">
        <v>1</v>
      </c>
      <c r="AY50" s="46">
        <v>1</v>
      </c>
      <c r="AZ50" s="46">
        <f t="shared" si="12"/>
        <v>2</v>
      </c>
      <c r="BA50" s="46"/>
      <c r="BB50" s="46"/>
      <c r="BC50" s="46">
        <f t="shared" si="13"/>
        <v>0</v>
      </c>
      <c r="BD50" s="46">
        <v>122</v>
      </c>
      <c r="BE50" s="46">
        <v>114</v>
      </c>
      <c r="BF50" s="46">
        <f t="shared" si="15"/>
        <v>236</v>
      </c>
      <c r="BG50" s="46">
        <v>20</v>
      </c>
      <c r="BH50" s="46">
        <v>18</v>
      </c>
      <c r="BI50" s="46">
        <f t="shared" si="17"/>
        <v>38</v>
      </c>
      <c r="BJ50" s="46">
        <v>12</v>
      </c>
      <c r="BK50" s="46">
        <v>19</v>
      </c>
      <c r="BL50" s="46">
        <f t="shared" si="19"/>
        <v>31</v>
      </c>
      <c r="BM50" s="46">
        <f t="shared" si="20"/>
        <v>97.6</v>
      </c>
      <c r="BN50" s="46">
        <f t="shared" si="21"/>
        <v>97.44</v>
      </c>
      <c r="BO50" s="46">
        <f t="shared" si="22"/>
        <v>97.52</v>
      </c>
      <c r="BP50" s="46">
        <f t="shared" si="23"/>
        <v>100</v>
      </c>
      <c r="BQ50" s="46">
        <f t="shared" si="24"/>
        <v>90</v>
      </c>
      <c r="BR50" s="46">
        <f t="shared" si="25"/>
        <v>95</v>
      </c>
      <c r="BS50" s="46">
        <f t="shared" si="26"/>
        <v>92.31</v>
      </c>
      <c r="BT50" s="46">
        <f t="shared" si="27"/>
        <v>95</v>
      </c>
      <c r="BU50" s="46">
        <f t="shared" si="28"/>
        <v>93.94</v>
      </c>
      <c r="BV50" s="46">
        <v>0</v>
      </c>
      <c r="BW50" s="46">
        <v>0</v>
      </c>
      <c r="BX50" s="46">
        <f t="shared" si="29"/>
        <v>0</v>
      </c>
      <c r="BY50" s="46">
        <v>0</v>
      </c>
      <c r="BZ50" s="46">
        <v>0</v>
      </c>
      <c r="CA50" s="46">
        <f t="shared" si="76"/>
        <v>0</v>
      </c>
      <c r="CB50" s="46">
        <v>0</v>
      </c>
      <c r="CC50" s="46">
        <v>0</v>
      </c>
      <c r="CD50" s="46">
        <f t="shared" si="31"/>
        <v>0</v>
      </c>
      <c r="CE50" s="46">
        <v>0</v>
      </c>
      <c r="CF50" s="46">
        <v>0</v>
      </c>
      <c r="CG50" s="46">
        <f t="shared" si="77"/>
        <v>0</v>
      </c>
      <c r="CH50" s="46">
        <v>0</v>
      </c>
      <c r="CI50" s="46">
        <v>0</v>
      </c>
      <c r="CJ50" s="46">
        <f t="shared" si="33"/>
        <v>0</v>
      </c>
      <c r="CK50" s="46">
        <v>0</v>
      </c>
      <c r="CL50" s="46">
        <v>0</v>
      </c>
      <c r="CM50" s="46">
        <f t="shared" si="34"/>
        <v>0</v>
      </c>
      <c r="CN50" s="46">
        <v>0</v>
      </c>
      <c r="CO50" s="46">
        <v>0</v>
      </c>
      <c r="CP50" s="46">
        <f t="shared" si="35"/>
        <v>0</v>
      </c>
      <c r="CQ50" s="46">
        <v>0</v>
      </c>
      <c r="CR50" s="46">
        <v>0</v>
      </c>
      <c r="CS50" s="46">
        <f t="shared" si="36"/>
        <v>0</v>
      </c>
      <c r="CT50" s="46">
        <v>0</v>
      </c>
      <c r="CU50" s="46">
        <v>0</v>
      </c>
      <c r="CV50" s="46">
        <f t="shared" si="37"/>
        <v>0</v>
      </c>
      <c r="CW50" s="46">
        <v>0</v>
      </c>
      <c r="CX50" s="46">
        <v>0</v>
      </c>
      <c r="CY50" s="46">
        <f t="shared" si="39"/>
        <v>0</v>
      </c>
      <c r="CZ50" s="46">
        <v>0</v>
      </c>
      <c r="DA50" s="46">
        <v>0</v>
      </c>
      <c r="DB50" s="46">
        <f t="shared" si="41"/>
        <v>0</v>
      </c>
      <c r="DC50" s="46">
        <v>0</v>
      </c>
      <c r="DD50" s="46">
        <v>0</v>
      </c>
      <c r="DE50" s="46">
        <f t="shared" si="43"/>
        <v>0</v>
      </c>
      <c r="DF50" s="46" t="e">
        <f t="shared" si="44"/>
        <v>#DIV/0!</v>
      </c>
      <c r="DG50" s="46" t="e">
        <f t="shared" si="45"/>
        <v>#DIV/0!</v>
      </c>
      <c r="DH50" s="46" t="e">
        <f t="shared" si="46"/>
        <v>#DIV/0!</v>
      </c>
      <c r="DI50" s="46" t="e">
        <f t="shared" si="47"/>
        <v>#DIV/0!</v>
      </c>
      <c r="DJ50" s="46" t="e">
        <f t="shared" si="48"/>
        <v>#DIV/0!</v>
      </c>
      <c r="DK50" s="46" t="e">
        <f t="shared" si="49"/>
        <v>#DIV/0!</v>
      </c>
      <c r="DL50" s="46" t="e">
        <f t="shared" si="50"/>
        <v>#DIV/0!</v>
      </c>
      <c r="DM50" s="46" t="e">
        <f t="shared" si="51"/>
        <v>#DIV/0!</v>
      </c>
      <c r="DN50" s="46" t="e">
        <f t="shared" si="52"/>
        <v>#DIV/0!</v>
      </c>
      <c r="DO50" s="46">
        <v>93</v>
      </c>
      <c r="DP50" s="46">
        <v>94</v>
      </c>
      <c r="DQ50" s="46">
        <f t="shared" si="78"/>
        <v>187</v>
      </c>
      <c r="DR50" s="46">
        <v>15</v>
      </c>
      <c r="DS50" s="46">
        <v>12</v>
      </c>
      <c r="DT50" s="46">
        <f t="shared" si="79"/>
        <v>27</v>
      </c>
      <c r="DU50" s="46">
        <v>9</v>
      </c>
      <c r="DV50" s="46">
        <v>13</v>
      </c>
      <c r="DW50" s="46">
        <f t="shared" si="80"/>
        <v>22</v>
      </c>
      <c r="DX50" s="46">
        <v>29</v>
      </c>
      <c r="DY50" s="46">
        <v>20</v>
      </c>
      <c r="DZ50" s="46">
        <f t="shared" si="81"/>
        <v>49</v>
      </c>
      <c r="EA50" s="46">
        <v>5</v>
      </c>
      <c r="EB50" s="46">
        <v>6</v>
      </c>
      <c r="EC50" s="46">
        <f t="shared" si="82"/>
        <v>11</v>
      </c>
      <c r="ED50" s="46">
        <v>3</v>
      </c>
      <c r="EE50" s="46">
        <v>6</v>
      </c>
      <c r="EF50" s="46">
        <f t="shared" si="83"/>
        <v>9</v>
      </c>
      <c r="EG50" s="46">
        <f t="shared" si="59"/>
        <v>-242</v>
      </c>
      <c r="EH50" s="46">
        <f t="shared" si="60"/>
        <v>-236</v>
      </c>
      <c r="EI50" s="46">
        <f t="shared" si="84"/>
        <v>0</v>
      </c>
      <c r="EJ50" s="46">
        <f t="shared" si="62"/>
        <v>0</v>
      </c>
      <c r="EK50" s="46">
        <f t="shared" si="63"/>
        <v>0</v>
      </c>
    </row>
  </sheetData>
  <protectedRanges>
    <protectedRange sqref="AC4:AD4 AC10:AD12 AC6:AD6 AC16:AD18" name="Range1_1"/>
    <protectedRange sqref="AC7:AD7" name="Range1_1_2"/>
    <protectedRange sqref="AC8:AD8" name="Range1_1_3"/>
    <protectedRange sqref="AC9:AD9" name="Range1_1_4"/>
    <protectedRange sqref="AC13:AD14" name="Range1_1_5"/>
    <protectedRange sqref="AC15:AD15" name="Range1_1_6"/>
    <protectedRange sqref="AC5:AD5" name="Range1_1_7"/>
    <protectedRange sqref="AC19:AD19" name="Range1_1_8"/>
  </protectedRanges>
  <autoFilter ref="A2:EL2">
    <sortState ref="A3:EL50">
      <sortCondition ref="B2"/>
    </sortState>
  </autoFilter>
  <mergeCells count="20">
    <mergeCell ref="DO1:DW1"/>
    <mergeCell ref="DX1:EF1"/>
    <mergeCell ref="EI1:EK1"/>
    <mergeCell ref="H1:K1"/>
    <mergeCell ref="L1:O1"/>
    <mergeCell ref="P1:T1"/>
    <mergeCell ref="U1:AB1"/>
    <mergeCell ref="DF1:DN1"/>
    <mergeCell ref="EG1:EH1"/>
    <mergeCell ref="AC1:AK1"/>
    <mergeCell ref="AL1:AT1"/>
    <mergeCell ref="AU1:BC1"/>
    <mergeCell ref="BD1:BL1"/>
    <mergeCell ref="BV1:CD1"/>
    <mergeCell ref="CE1:CM1"/>
    <mergeCell ref="BM1:BU1"/>
    <mergeCell ref="CN1:CV1"/>
    <mergeCell ref="CW1:DE1"/>
    <mergeCell ref="D1:E1"/>
    <mergeCell ref="F1:G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Y63"/>
  <sheetViews>
    <sheetView tabSelected="1" view="pageBreakPreview" zoomScale="70" zoomScaleSheetLayoutView="70" workbookViewId="0">
      <pane xSplit="2" ySplit="8" topLeftCell="EO9" activePane="bottomRight" state="frozen"/>
      <selection pane="topRight" activeCell="C1" sqref="C1"/>
      <selection pane="bottomLeft" activeCell="A9" sqref="A9"/>
      <selection pane="bottomRight" activeCell="T14" sqref="T14"/>
    </sheetView>
  </sheetViews>
  <sheetFormatPr defaultRowHeight="15"/>
  <cols>
    <col min="1" max="1" width="7" style="121" customWidth="1"/>
    <col min="2" max="2" width="43.7109375" style="122" customWidth="1"/>
    <col min="3" max="14" width="11.5703125" style="121" customWidth="1"/>
    <col min="15" max="15" width="10.28515625" style="121" customWidth="1"/>
    <col min="16" max="17" width="8.5703125" style="121" bestFit="1" customWidth="1"/>
    <col min="18" max="29" width="11.5703125" style="121" customWidth="1"/>
    <col min="30" max="32" width="9" style="121" bestFit="1" customWidth="1"/>
    <col min="33" max="44" width="11.5703125" style="121" customWidth="1"/>
    <col min="45" max="47" width="9" style="121" bestFit="1" customWidth="1"/>
    <col min="48" max="59" width="11.5703125" style="121" customWidth="1"/>
    <col min="60" max="62" width="9" style="121" bestFit="1" customWidth="1"/>
    <col min="63" max="74" width="11.5703125" style="121" customWidth="1"/>
    <col min="75" max="77" width="8.42578125" style="121" bestFit="1" customWidth="1"/>
    <col min="78" max="78" width="12.85546875" style="121" customWidth="1"/>
    <col min="79" max="89" width="11.5703125" style="121" customWidth="1"/>
    <col min="90" max="90" width="9.28515625" style="121" bestFit="1" customWidth="1"/>
    <col min="91" max="92" width="9" style="121" bestFit="1" customWidth="1"/>
    <col min="93" max="104" width="11.5703125" style="121" customWidth="1"/>
    <col min="105" max="105" width="8.42578125" style="121" bestFit="1" customWidth="1"/>
    <col min="106" max="107" width="9" style="121" bestFit="1" customWidth="1"/>
    <col min="108" max="119" width="11.5703125" style="121" customWidth="1"/>
    <col min="120" max="122" width="9" style="121" bestFit="1" customWidth="1"/>
    <col min="123" max="134" width="11.5703125" style="121" customWidth="1"/>
    <col min="135" max="135" width="8.42578125" style="121" bestFit="1" customWidth="1"/>
    <col min="136" max="137" width="9" style="121" bestFit="1" customWidth="1"/>
    <col min="138" max="138" width="15.85546875" style="121" customWidth="1"/>
    <col min="139" max="139" width="16.28515625" style="121" customWidth="1"/>
    <col min="140" max="140" width="13.85546875" style="121" customWidth="1"/>
    <col min="141" max="141" width="14.85546875" style="121" customWidth="1"/>
    <col min="142" max="142" width="15.85546875" style="121" customWidth="1"/>
    <col min="143" max="143" width="20" style="121" customWidth="1"/>
    <col min="144" max="144" width="18.7109375" style="121" customWidth="1"/>
    <col min="145" max="145" width="25" style="121" customWidth="1"/>
    <col min="146" max="146" width="21.42578125" style="121" customWidth="1"/>
    <col min="147" max="147" width="19.28515625" style="121" customWidth="1"/>
    <col min="148" max="148" width="20.28515625" style="121" customWidth="1"/>
    <col min="149" max="149" width="21.140625" style="121" customWidth="1"/>
    <col min="150" max="150" width="14.28515625" style="121" customWidth="1"/>
    <col min="151" max="151" width="15.7109375" style="121" customWidth="1"/>
    <col min="152" max="152" width="14.85546875" style="121" customWidth="1"/>
    <col min="153" max="153" width="14.42578125" style="121" customWidth="1"/>
    <col min="154" max="154" width="18.28515625" style="121" customWidth="1"/>
    <col min="155" max="164" width="11.5703125" style="121" customWidth="1"/>
    <col min="165" max="16384" width="9.140625" style="121"/>
  </cols>
  <sheetData>
    <row r="1" spans="1:181" ht="18" customHeight="1">
      <c r="B1" s="125"/>
      <c r="C1" s="214" t="s">
        <v>208</v>
      </c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5" t="str">
        <f>C1</f>
        <v>RESULTS OF SECONDARY EXAMINATION- 2017</v>
      </c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15"/>
      <c r="AE1" s="215"/>
      <c r="AF1" s="215"/>
      <c r="AG1" s="215" t="str">
        <f>R1</f>
        <v>RESULTS OF SECONDARY EXAMINATION- 2017</v>
      </c>
      <c r="AH1" s="215"/>
      <c r="AI1" s="215"/>
      <c r="AJ1" s="215"/>
      <c r="AK1" s="215"/>
      <c r="AL1" s="215"/>
      <c r="AM1" s="215"/>
      <c r="AN1" s="215"/>
      <c r="AO1" s="215"/>
      <c r="AP1" s="215"/>
      <c r="AQ1" s="215"/>
      <c r="AR1" s="215"/>
      <c r="AS1" s="215"/>
      <c r="AT1" s="215"/>
      <c r="AU1" s="215"/>
      <c r="AV1" s="215" t="str">
        <f>AG1</f>
        <v>RESULTS OF SECONDARY EXAMINATION- 2017</v>
      </c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5"/>
      <c r="BH1" s="215"/>
      <c r="BI1" s="215"/>
      <c r="BJ1" s="215"/>
      <c r="BK1" s="215" t="str">
        <f>AV1</f>
        <v>RESULTS OF SECONDARY EXAMINATION- 2017</v>
      </c>
      <c r="BL1" s="215"/>
      <c r="BM1" s="215"/>
      <c r="BN1" s="215"/>
      <c r="BO1" s="215"/>
      <c r="BP1" s="215"/>
      <c r="BQ1" s="215"/>
      <c r="BR1" s="215"/>
      <c r="BS1" s="215"/>
      <c r="BT1" s="215"/>
      <c r="BU1" s="215"/>
      <c r="BV1" s="215"/>
      <c r="BW1" s="215"/>
      <c r="BX1" s="215"/>
      <c r="BY1" s="215"/>
      <c r="BZ1" s="215" t="str">
        <f>BK1</f>
        <v>RESULTS OF SECONDARY EXAMINATION- 2017</v>
      </c>
      <c r="CA1" s="215"/>
      <c r="CB1" s="215"/>
      <c r="CC1" s="215"/>
      <c r="CD1" s="215"/>
      <c r="CE1" s="215"/>
      <c r="CF1" s="215"/>
      <c r="CG1" s="215"/>
      <c r="CH1" s="215"/>
      <c r="CI1" s="215"/>
      <c r="CJ1" s="215"/>
      <c r="CK1" s="215"/>
      <c r="CL1" s="215"/>
      <c r="CM1" s="215"/>
      <c r="CN1" s="215"/>
      <c r="CO1" s="215" t="str">
        <f>AG1</f>
        <v>RESULTS OF SECONDARY EXAMINATION- 2017</v>
      </c>
      <c r="CP1" s="215"/>
      <c r="CQ1" s="215"/>
      <c r="CR1" s="215"/>
      <c r="CS1" s="215"/>
      <c r="CT1" s="215"/>
      <c r="CU1" s="215"/>
      <c r="CV1" s="215"/>
      <c r="CW1" s="215"/>
      <c r="CX1" s="215"/>
      <c r="CY1" s="215"/>
      <c r="CZ1" s="215"/>
      <c r="DA1" s="215"/>
      <c r="DB1" s="215"/>
      <c r="DC1" s="215"/>
      <c r="DD1" s="215" t="str">
        <f>CO1</f>
        <v>RESULTS OF SECONDARY EXAMINATION- 2017</v>
      </c>
      <c r="DE1" s="215"/>
      <c r="DF1" s="215"/>
      <c r="DG1" s="215"/>
      <c r="DH1" s="215"/>
      <c r="DI1" s="215"/>
      <c r="DJ1" s="215"/>
      <c r="DK1" s="215"/>
      <c r="DL1" s="215"/>
      <c r="DM1" s="215"/>
      <c r="DN1" s="215"/>
      <c r="DO1" s="215"/>
      <c r="DP1" s="215"/>
      <c r="DQ1" s="215"/>
      <c r="DR1" s="215"/>
      <c r="DS1" s="215" t="str">
        <f>DD1</f>
        <v>RESULTS OF SECONDARY EXAMINATION- 2017</v>
      </c>
      <c r="DT1" s="215"/>
      <c r="DU1" s="215"/>
      <c r="DV1" s="215"/>
      <c r="DW1" s="215"/>
      <c r="DX1" s="215"/>
      <c r="DY1" s="215"/>
      <c r="DZ1" s="215"/>
      <c r="EA1" s="215"/>
      <c r="EB1" s="215"/>
      <c r="EC1" s="215"/>
      <c r="ED1" s="215"/>
      <c r="EE1" s="215"/>
      <c r="EF1" s="215"/>
      <c r="EG1" s="215"/>
      <c r="EH1" s="214" t="str">
        <f>C1</f>
        <v>RESULTS OF SECONDARY EXAMINATION- 2017</v>
      </c>
      <c r="EI1" s="214"/>
      <c r="EJ1" s="214"/>
      <c r="EK1" s="214"/>
      <c r="EL1" s="214"/>
      <c r="EM1" s="214"/>
      <c r="EN1" s="214"/>
      <c r="EO1" s="214"/>
      <c r="EP1" s="214"/>
      <c r="EQ1" s="214" t="str">
        <f>C1</f>
        <v>RESULTS OF SECONDARY EXAMINATION- 2017</v>
      </c>
      <c r="ER1" s="214"/>
      <c r="ES1" s="214"/>
      <c r="ET1" s="214"/>
      <c r="EU1" s="214"/>
      <c r="EV1" s="214"/>
      <c r="EW1" s="214"/>
      <c r="EX1" s="214"/>
      <c r="EY1" s="214"/>
      <c r="EZ1" s="214" t="str">
        <f>C1</f>
        <v>RESULTS OF SECONDARY EXAMINATION- 2017</v>
      </c>
      <c r="FA1" s="214"/>
      <c r="FB1" s="214"/>
      <c r="FC1" s="214"/>
      <c r="FD1" s="214"/>
      <c r="FE1" s="214"/>
      <c r="FF1" s="214"/>
      <c r="FG1" s="214"/>
      <c r="FH1" s="214"/>
    </row>
    <row r="2" spans="1:181" ht="15.75" customHeight="1">
      <c r="B2" s="125"/>
      <c r="C2" s="216" t="s">
        <v>179</v>
      </c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 t="s">
        <v>180</v>
      </c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 t="s">
        <v>181</v>
      </c>
      <c r="AH2" s="216"/>
      <c r="AI2" s="216"/>
      <c r="AJ2" s="216"/>
      <c r="AK2" s="216"/>
      <c r="AL2" s="216"/>
      <c r="AM2" s="216"/>
      <c r="AN2" s="216"/>
      <c r="AO2" s="216"/>
      <c r="AP2" s="216"/>
      <c r="AQ2" s="216"/>
      <c r="AR2" s="216"/>
      <c r="AS2" s="216"/>
      <c r="AT2" s="216"/>
      <c r="AU2" s="216"/>
      <c r="AV2" s="216" t="s">
        <v>182</v>
      </c>
      <c r="AW2" s="216"/>
      <c r="AX2" s="216"/>
      <c r="AY2" s="216"/>
      <c r="AZ2" s="216"/>
      <c r="BA2" s="216"/>
      <c r="BB2" s="216"/>
      <c r="BC2" s="216"/>
      <c r="BD2" s="216"/>
      <c r="BE2" s="216"/>
      <c r="BF2" s="216"/>
      <c r="BG2" s="216"/>
      <c r="BH2" s="216"/>
      <c r="BI2" s="216"/>
      <c r="BJ2" s="216"/>
      <c r="BK2" s="216" t="s">
        <v>183</v>
      </c>
      <c r="BL2" s="216"/>
      <c r="BM2" s="216"/>
      <c r="BN2" s="216"/>
      <c r="BO2" s="216"/>
      <c r="BP2" s="216"/>
      <c r="BQ2" s="216"/>
      <c r="BR2" s="216"/>
      <c r="BS2" s="216"/>
      <c r="BT2" s="216"/>
      <c r="BU2" s="216"/>
      <c r="BV2" s="216"/>
      <c r="BW2" s="216"/>
      <c r="BX2" s="216"/>
      <c r="BY2" s="216"/>
      <c r="BZ2" s="216" t="s">
        <v>184</v>
      </c>
      <c r="CA2" s="216"/>
      <c r="CB2" s="216"/>
      <c r="CC2" s="216"/>
      <c r="CD2" s="216"/>
      <c r="CE2" s="216"/>
      <c r="CF2" s="216"/>
      <c r="CG2" s="216"/>
      <c r="CH2" s="216"/>
      <c r="CI2" s="216"/>
      <c r="CJ2" s="216"/>
      <c r="CK2" s="216"/>
      <c r="CL2" s="216"/>
      <c r="CM2" s="216"/>
      <c r="CN2" s="216"/>
      <c r="CO2" s="216" t="s">
        <v>185</v>
      </c>
      <c r="CP2" s="216"/>
      <c r="CQ2" s="216"/>
      <c r="CR2" s="216"/>
      <c r="CS2" s="216"/>
      <c r="CT2" s="216"/>
      <c r="CU2" s="216"/>
      <c r="CV2" s="216"/>
      <c r="CW2" s="216"/>
      <c r="CX2" s="216"/>
      <c r="CY2" s="216"/>
      <c r="CZ2" s="216"/>
      <c r="DA2" s="216"/>
      <c r="DB2" s="216"/>
      <c r="DC2" s="216"/>
      <c r="DD2" s="217" t="s">
        <v>186</v>
      </c>
      <c r="DE2" s="217"/>
      <c r="DF2" s="217"/>
      <c r="DG2" s="217"/>
      <c r="DH2" s="217"/>
      <c r="DI2" s="217"/>
      <c r="DJ2" s="217"/>
      <c r="DK2" s="217"/>
      <c r="DL2" s="217"/>
      <c r="DM2" s="217"/>
      <c r="DN2" s="217"/>
      <c r="DO2" s="217"/>
      <c r="DP2" s="217"/>
      <c r="DQ2" s="217"/>
      <c r="DR2" s="217"/>
      <c r="DS2" s="216" t="s">
        <v>187</v>
      </c>
      <c r="DT2" s="216"/>
      <c r="DU2" s="216"/>
      <c r="DV2" s="216"/>
      <c r="DW2" s="216"/>
      <c r="DX2" s="216"/>
      <c r="DY2" s="216"/>
      <c r="DZ2" s="216"/>
      <c r="EA2" s="216"/>
      <c r="EB2" s="216"/>
      <c r="EC2" s="216"/>
      <c r="ED2" s="216"/>
      <c r="EE2" s="216"/>
      <c r="EF2" s="216"/>
      <c r="EG2" s="216"/>
      <c r="EH2" s="128" t="s">
        <v>209</v>
      </c>
      <c r="EI2" s="128"/>
      <c r="EJ2" s="128"/>
      <c r="EK2" s="128"/>
      <c r="EL2" s="128"/>
      <c r="EM2" s="128"/>
      <c r="EN2" s="128"/>
      <c r="EO2" s="128"/>
      <c r="EP2" s="128"/>
      <c r="EQ2" s="216" t="s">
        <v>210</v>
      </c>
      <c r="ER2" s="216"/>
      <c r="ES2" s="216"/>
      <c r="ET2" s="216"/>
      <c r="EU2" s="216"/>
      <c r="EV2" s="216"/>
      <c r="EW2" s="216"/>
      <c r="EX2" s="216"/>
      <c r="EY2" s="216"/>
      <c r="EZ2" s="216" t="s">
        <v>211</v>
      </c>
      <c r="FA2" s="216"/>
      <c r="FB2" s="216"/>
      <c r="FC2" s="216"/>
      <c r="FD2" s="216"/>
      <c r="FE2" s="216"/>
      <c r="FF2" s="216"/>
      <c r="FG2" s="216"/>
      <c r="FH2" s="216"/>
    </row>
    <row r="3" spans="1:181">
      <c r="A3" s="204" t="s">
        <v>192</v>
      </c>
      <c r="B3" s="205" t="s">
        <v>42</v>
      </c>
      <c r="C3" s="206" t="s">
        <v>188</v>
      </c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12" t="s">
        <v>189</v>
      </c>
      <c r="P3" s="212"/>
      <c r="Q3" s="212"/>
      <c r="R3" s="206" t="s">
        <v>188</v>
      </c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12" t="s">
        <v>189</v>
      </c>
      <c r="AE3" s="212"/>
      <c r="AF3" s="212"/>
      <c r="AG3" s="206" t="s">
        <v>188</v>
      </c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12" t="s">
        <v>189</v>
      </c>
      <c r="AT3" s="212"/>
      <c r="AU3" s="212"/>
      <c r="AV3" s="206" t="s">
        <v>188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12" t="s">
        <v>189</v>
      </c>
      <c r="BI3" s="212"/>
      <c r="BJ3" s="212"/>
      <c r="BK3" s="206" t="s">
        <v>188</v>
      </c>
      <c r="BL3" s="206"/>
      <c r="BM3" s="206"/>
      <c r="BN3" s="206"/>
      <c r="BO3" s="206"/>
      <c r="BP3" s="206"/>
      <c r="BQ3" s="206"/>
      <c r="BR3" s="206"/>
      <c r="BS3" s="206"/>
      <c r="BT3" s="206"/>
      <c r="BU3" s="206"/>
      <c r="BV3" s="206"/>
      <c r="BW3" s="212" t="s">
        <v>189</v>
      </c>
      <c r="BX3" s="212"/>
      <c r="BY3" s="212"/>
      <c r="BZ3" s="206" t="s">
        <v>188</v>
      </c>
      <c r="CA3" s="206"/>
      <c r="CB3" s="206"/>
      <c r="CC3" s="206"/>
      <c r="CD3" s="206"/>
      <c r="CE3" s="206"/>
      <c r="CF3" s="206"/>
      <c r="CG3" s="206"/>
      <c r="CH3" s="206"/>
      <c r="CI3" s="206"/>
      <c r="CJ3" s="206"/>
      <c r="CK3" s="206"/>
      <c r="CL3" s="212" t="s">
        <v>189</v>
      </c>
      <c r="CM3" s="212"/>
      <c r="CN3" s="212"/>
      <c r="CO3" s="206" t="s">
        <v>188</v>
      </c>
      <c r="CP3" s="206"/>
      <c r="CQ3" s="206"/>
      <c r="CR3" s="206"/>
      <c r="CS3" s="206"/>
      <c r="CT3" s="206"/>
      <c r="CU3" s="206"/>
      <c r="CV3" s="206"/>
      <c r="CW3" s="206"/>
      <c r="CX3" s="206"/>
      <c r="CY3" s="206"/>
      <c r="CZ3" s="206"/>
      <c r="DA3" s="212" t="s">
        <v>189</v>
      </c>
      <c r="DB3" s="212"/>
      <c r="DC3" s="212"/>
      <c r="DD3" s="206" t="s">
        <v>188</v>
      </c>
      <c r="DE3" s="206"/>
      <c r="DF3" s="206"/>
      <c r="DG3" s="206"/>
      <c r="DH3" s="206"/>
      <c r="DI3" s="206"/>
      <c r="DJ3" s="206"/>
      <c r="DK3" s="206"/>
      <c r="DL3" s="206"/>
      <c r="DM3" s="206"/>
      <c r="DN3" s="206"/>
      <c r="DO3" s="206"/>
      <c r="DP3" s="212" t="s">
        <v>189</v>
      </c>
      <c r="DQ3" s="212"/>
      <c r="DR3" s="212"/>
      <c r="DS3" s="206" t="s">
        <v>188</v>
      </c>
      <c r="DT3" s="206"/>
      <c r="DU3" s="206"/>
      <c r="DV3" s="206"/>
      <c r="DW3" s="206"/>
      <c r="DX3" s="206"/>
      <c r="DY3" s="206"/>
      <c r="DZ3" s="206"/>
      <c r="EA3" s="206"/>
      <c r="EB3" s="206"/>
      <c r="EC3" s="206"/>
      <c r="ED3" s="206"/>
      <c r="EE3" s="212" t="s">
        <v>189</v>
      </c>
      <c r="EF3" s="212"/>
      <c r="EG3" s="212"/>
      <c r="EH3" s="218" t="s">
        <v>193</v>
      </c>
      <c r="EI3" s="218"/>
      <c r="EJ3" s="218"/>
      <c r="EK3" s="218" t="s">
        <v>194</v>
      </c>
      <c r="EL3" s="218"/>
      <c r="EM3" s="218"/>
      <c r="EN3" s="218" t="s">
        <v>195</v>
      </c>
      <c r="EO3" s="218"/>
      <c r="EP3" s="218"/>
      <c r="EQ3" s="218" t="s">
        <v>193</v>
      </c>
      <c r="ER3" s="218"/>
      <c r="ES3" s="218"/>
      <c r="ET3" s="218" t="s">
        <v>194</v>
      </c>
      <c r="EU3" s="218"/>
      <c r="EV3" s="218"/>
      <c r="EW3" s="218" t="s">
        <v>195</v>
      </c>
      <c r="EX3" s="218"/>
      <c r="EY3" s="218"/>
      <c r="EZ3" s="218" t="s">
        <v>193</v>
      </c>
      <c r="FA3" s="218"/>
      <c r="FB3" s="218"/>
      <c r="FC3" s="218" t="s">
        <v>194</v>
      </c>
      <c r="FD3" s="218"/>
      <c r="FE3" s="218"/>
      <c r="FF3" s="218" t="s">
        <v>195</v>
      </c>
      <c r="FG3" s="218"/>
      <c r="FH3" s="218"/>
    </row>
    <row r="4" spans="1:181">
      <c r="A4" s="204"/>
      <c r="B4" s="205"/>
      <c r="C4" s="206" t="s">
        <v>5</v>
      </c>
      <c r="D4" s="206"/>
      <c r="E4" s="206"/>
      <c r="F4" s="206" t="s">
        <v>6</v>
      </c>
      <c r="G4" s="206"/>
      <c r="H4" s="206"/>
      <c r="I4" s="206"/>
      <c r="J4" s="206"/>
      <c r="K4" s="206"/>
      <c r="L4" s="206"/>
      <c r="M4" s="206"/>
      <c r="N4" s="206"/>
      <c r="O4" s="212"/>
      <c r="P4" s="212"/>
      <c r="Q4" s="212"/>
      <c r="R4" s="206" t="s">
        <v>5</v>
      </c>
      <c r="S4" s="206"/>
      <c r="T4" s="206"/>
      <c r="U4" s="206" t="s">
        <v>6</v>
      </c>
      <c r="V4" s="206"/>
      <c r="W4" s="206"/>
      <c r="X4" s="206"/>
      <c r="Y4" s="206"/>
      <c r="Z4" s="206"/>
      <c r="AA4" s="206"/>
      <c r="AB4" s="206"/>
      <c r="AC4" s="206"/>
      <c r="AD4" s="212"/>
      <c r="AE4" s="212"/>
      <c r="AF4" s="212"/>
      <c r="AG4" s="206" t="s">
        <v>5</v>
      </c>
      <c r="AH4" s="206"/>
      <c r="AI4" s="206"/>
      <c r="AJ4" s="206" t="s">
        <v>6</v>
      </c>
      <c r="AK4" s="206"/>
      <c r="AL4" s="206"/>
      <c r="AM4" s="206"/>
      <c r="AN4" s="206"/>
      <c r="AO4" s="206"/>
      <c r="AP4" s="206"/>
      <c r="AQ4" s="206"/>
      <c r="AR4" s="206"/>
      <c r="AS4" s="212"/>
      <c r="AT4" s="212"/>
      <c r="AU4" s="212"/>
      <c r="AV4" s="206" t="s">
        <v>5</v>
      </c>
      <c r="AW4" s="206"/>
      <c r="AX4" s="206"/>
      <c r="AY4" s="206" t="s">
        <v>6</v>
      </c>
      <c r="AZ4" s="206"/>
      <c r="BA4" s="206"/>
      <c r="BB4" s="206"/>
      <c r="BC4" s="206"/>
      <c r="BD4" s="206"/>
      <c r="BE4" s="206"/>
      <c r="BF4" s="206"/>
      <c r="BG4" s="206"/>
      <c r="BH4" s="212"/>
      <c r="BI4" s="212"/>
      <c r="BJ4" s="212"/>
      <c r="BK4" s="206" t="s">
        <v>5</v>
      </c>
      <c r="BL4" s="206"/>
      <c r="BM4" s="206"/>
      <c r="BN4" s="206" t="s">
        <v>6</v>
      </c>
      <c r="BO4" s="206"/>
      <c r="BP4" s="206"/>
      <c r="BQ4" s="206"/>
      <c r="BR4" s="206"/>
      <c r="BS4" s="206"/>
      <c r="BT4" s="206"/>
      <c r="BU4" s="206"/>
      <c r="BV4" s="206"/>
      <c r="BW4" s="212"/>
      <c r="BX4" s="212"/>
      <c r="BY4" s="212"/>
      <c r="BZ4" s="206" t="s">
        <v>5</v>
      </c>
      <c r="CA4" s="206"/>
      <c r="CB4" s="206"/>
      <c r="CC4" s="206" t="s">
        <v>6</v>
      </c>
      <c r="CD4" s="206"/>
      <c r="CE4" s="206"/>
      <c r="CF4" s="206"/>
      <c r="CG4" s="206"/>
      <c r="CH4" s="206"/>
      <c r="CI4" s="206"/>
      <c r="CJ4" s="206"/>
      <c r="CK4" s="206"/>
      <c r="CL4" s="212"/>
      <c r="CM4" s="212"/>
      <c r="CN4" s="212"/>
      <c r="CO4" s="206" t="s">
        <v>5</v>
      </c>
      <c r="CP4" s="206"/>
      <c r="CQ4" s="206"/>
      <c r="CR4" s="206" t="s">
        <v>6</v>
      </c>
      <c r="CS4" s="206"/>
      <c r="CT4" s="206"/>
      <c r="CU4" s="206"/>
      <c r="CV4" s="206"/>
      <c r="CW4" s="206"/>
      <c r="CX4" s="206"/>
      <c r="CY4" s="206"/>
      <c r="CZ4" s="206"/>
      <c r="DA4" s="212"/>
      <c r="DB4" s="212"/>
      <c r="DC4" s="212"/>
      <c r="DD4" s="206" t="s">
        <v>5</v>
      </c>
      <c r="DE4" s="206"/>
      <c r="DF4" s="206"/>
      <c r="DG4" s="206" t="s">
        <v>6</v>
      </c>
      <c r="DH4" s="206"/>
      <c r="DI4" s="206"/>
      <c r="DJ4" s="206"/>
      <c r="DK4" s="206"/>
      <c r="DL4" s="206"/>
      <c r="DM4" s="206"/>
      <c r="DN4" s="206"/>
      <c r="DO4" s="206"/>
      <c r="DP4" s="212"/>
      <c r="DQ4" s="212"/>
      <c r="DR4" s="212"/>
      <c r="DS4" s="206" t="s">
        <v>5</v>
      </c>
      <c r="DT4" s="206"/>
      <c r="DU4" s="206"/>
      <c r="DV4" s="206" t="s">
        <v>6</v>
      </c>
      <c r="DW4" s="206"/>
      <c r="DX4" s="206"/>
      <c r="DY4" s="206"/>
      <c r="DZ4" s="206"/>
      <c r="EA4" s="206"/>
      <c r="EB4" s="206"/>
      <c r="EC4" s="206"/>
      <c r="ED4" s="206"/>
      <c r="EE4" s="212"/>
      <c r="EF4" s="212"/>
      <c r="EG4" s="212"/>
      <c r="EH4" s="218"/>
      <c r="EI4" s="218"/>
      <c r="EJ4" s="218"/>
      <c r="EK4" s="218"/>
      <c r="EL4" s="218"/>
      <c r="EM4" s="218"/>
      <c r="EN4" s="218"/>
      <c r="EO4" s="218"/>
      <c r="EP4" s="218"/>
      <c r="EQ4" s="218"/>
      <c r="ER4" s="218"/>
      <c r="ES4" s="218"/>
      <c r="ET4" s="218"/>
      <c r="EU4" s="218"/>
      <c r="EV4" s="218"/>
      <c r="EW4" s="218"/>
      <c r="EX4" s="218"/>
      <c r="EY4" s="218"/>
      <c r="EZ4" s="218"/>
      <c r="FA4" s="218"/>
      <c r="FB4" s="218"/>
      <c r="FC4" s="218"/>
      <c r="FD4" s="218"/>
      <c r="FE4" s="218"/>
      <c r="FF4" s="218"/>
      <c r="FG4" s="218"/>
      <c r="FH4" s="218"/>
    </row>
    <row r="5" spans="1:181" ht="15" customHeight="1">
      <c r="A5" s="204"/>
      <c r="B5" s="205"/>
      <c r="C5" s="206"/>
      <c r="D5" s="206"/>
      <c r="E5" s="206"/>
      <c r="F5" s="206" t="s">
        <v>51</v>
      </c>
      <c r="G5" s="206"/>
      <c r="H5" s="206"/>
      <c r="I5" s="206" t="s">
        <v>190</v>
      </c>
      <c r="J5" s="206"/>
      <c r="K5" s="206"/>
      <c r="L5" s="206" t="s">
        <v>191</v>
      </c>
      <c r="M5" s="206"/>
      <c r="N5" s="206"/>
      <c r="O5" s="212"/>
      <c r="P5" s="212"/>
      <c r="Q5" s="212"/>
      <c r="R5" s="206"/>
      <c r="S5" s="206"/>
      <c r="T5" s="206"/>
      <c r="U5" s="206" t="s">
        <v>51</v>
      </c>
      <c r="V5" s="206"/>
      <c r="W5" s="206"/>
      <c r="X5" s="206" t="s">
        <v>190</v>
      </c>
      <c r="Y5" s="206"/>
      <c r="Z5" s="206"/>
      <c r="AA5" s="206" t="s">
        <v>191</v>
      </c>
      <c r="AB5" s="206"/>
      <c r="AC5" s="206"/>
      <c r="AD5" s="212"/>
      <c r="AE5" s="212"/>
      <c r="AF5" s="212"/>
      <c r="AG5" s="206"/>
      <c r="AH5" s="206"/>
      <c r="AI5" s="206"/>
      <c r="AJ5" s="206" t="s">
        <v>51</v>
      </c>
      <c r="AK5" s="206"/>
      <c r="AL5" s="206"/>
      <c r="AM5" s="206" t="s">
        <v>190</v>
      </c>
      <c r="AN5" s="206"/>
      <c r="AO5" s="206"/>
      <c r="AP5" s="206" t="s">
        <v>191</v>
      </c>
      <c r="AQ5" s="206"/>
      <c r="AR5" s="206"/>
      <c r="AS5" s="212"/>
      <c r="AT5" s="212"/>
      <c r="AU5" s="212"/>
      <c r="AV5" s="206"/>
      <c r="AW5" s="206"/>
      <c r="AX5" s="206"/>
      <c r="AY5" s="206" t="s">
        <v>51</v>
      </c>
      <c r="AZ5" s="206"/>
      <c r="BA5" s="206"/>
      <c r="BB5" s="206" t="s">
        <v>190</v>
      </c>
      <c r="BC5" s="206"/>
      <c r="BD5" s="206"/>
      <c r="BE5" s="206" t="s">
        <v>191</v>
      </c>
      <c r="BF5" s="206"/>
      <c r="BG5" s="206"/>
      <c r="BH5" s="212"/>
      <c r="BI5" s="212"/>
      <c r="BJ5" s="212"/>
      <c r="BK5" s="206"/>
      <c r="BL5" s="206"/>
      <c r="BM5" s="206"/>
      <c r="BN5" s="206" t="s">
        <v>51</v>
      </c>
      <c r="BO5" s="206"/>
      <c r="BP5" s="206"/>
      <c r="BQ5" s="206" t="s">
        <v>190</v>
      </c>
      <c r="BR5" s="206"/>
      <c r="BS5" s="206"/>
      <c r="BT5" s="206" t="s">
        <v>191</v>
      </c>
      <c r="BU5" s="206"/>
      <c r="BV5" s="206"/>
      <c r="BW5" s="212"/>
      <c r="BX5" s="212"/>
      <c r="BY5" s="212"/>
      <c r="BZ5" s="206"/>
      <c r="CA5" s="206"/>
      <c r="CB5" s="206"/>
      <c r="CC5" s="206" t="s">
        <v>51</v>
      </c>
      <c r="CD5" s="206"/>
      <c r="CE5" s="206"/>
      <c r="CF5" s="206" t="s">
        <v>190</v>
      </c>
      <c r="CG5" s="206"/>
      <c r="CH5" s="206"/>
      <c r="CI5" s="206" t="s">
        <v>191</v>
      </c>
      <c r="CJ5" s="206"/>
      <c r="CK5" s="206"/>
      <c r="CL5" s="212"/>
      <c r="CM5" s="212"/>
      <c r="CN5" s="212"/>
      <c r="CO5" s="206"/>
      <c r="CP5" s="206"/>
      <c r="CQ5" s="206"/>
      <c r="CR5" s="206" t="s">
        <v>51</v>
      </c>
      <c r="CS5" s="206"/>
      <c r="CT5" s="206"/>
      <c r="CU5" s="206" t="s">
        <v>190</v>
      </c>
      <c r="CV5" s="206"/>
      <c r="CW5" s="206"/>
      <c r="CX5" s="206" t="s">
        <v>191</v>
      </c>
      <c r="CY5" s="206"/>
      <c r="CZ5" s="206"/>
      <c r="DA5" s="212"/>
      <c r="DB5" s="212"/>
      <c r="DC5" s="212"/>
      <c r="DD5" s="206"/>
      <c r="DE5" s="206"/>
      <c r="DF5" s="206"/>
      <c r="DG5" s="206" t="s">
        <v>51</v>
      </c>
      <c r="DH5" s="206"/>
      <c r="DI5" s="206"/>
      <c r="DJ5" s="206" t="s">
        <v>190</v>
      </c>
      <c r="DK5" s="206"/>
      <c r="DL5" s="206"/>
      <c r="DM5" s="206" t="s">
        <v>191</v>
      </c>
      <c r="DN5" s="206"/>
      <c r="DO5" s="206"/>
      <c r="DP5" s="212"/>
      <c r="DQ5" s="212"/>
      <c r="DR5" s="212"/>
      <c r="DS5" s="206"/>
      <c r="DT5" s="206"/>
      <c r="DU5" s="206"/>
      <c r="DV5" s="206" t="s">
        <v>51</v>
      </c>
      <c r="DW5" s="206"/>
      <c r="DX5" s="206"/>
      <c r="DY5" s="206" t="s">
        <v>190</v>
      </c>
      <c r="DZ5" s="206"/>
      <c r="EA5" s="206"/>
      <c r="EB5" s="206" t="s">
        <v>191</v>
      </c>
      <c r="EC5" s="206"/>
      <c r="ED5" s="206"/>
      <c r="EE5" s="212"/>
      <c r="EF5" s="212"/>
      <c r="EG5" s="212"/>
      <c r="EH5" s="218"/>
      <c r="EI5" s="218"/>
      <c r="EJ5" s="218"/>
      <c r="EK5" s="218" t="s">
        <v>196</v>
      </c>
      <c r="EL5" s="218"/>
      <c r="EM5" s="218"/>
      <c r="EN5" s="218" t="s">
        <v>196</v>
      </c>
      <c r="EO5" s="218"/>
      <c r="EP5" s="218"/>
      <c r="EQ5" s="218"/>
      <c r="ER5" s="218"/>
      <c r="ES5" s="218"/>
      <c r="ET5" s="218" t="s">
        <v>196</v>
      </c>
      <c r="EU5" s="218"/>
      <c r="EV5" s="218"/>
      <c r="EW5" s="218" t="s">
        <v>196</v>
      </c>
      <c r="EX5" s="218"/>
      <c r="EY5" s="218"/>
      <c r="EZ5" s="218"/>
      <c r="FA5" s="218"/>
      <c r="FB5" s="218"/>
      <c r="FC5" s="218" t="s">
        <v>196</v>
      </c>
      <c r="FD5" s="218"/>
      <c r="FE5" s="218"/>
      <c r="FF5" s="218" t="s">
        <v>196</v>
      </c>
      <c r="FG5" s="218"/>
      <c r="FH5" s="218"/>
    </row>
    <row r="6" spans="1:181">
      <c r="A6" s="204"/>
      <c r="B6" s="205"/>
      <c r="C6" s="126" t="s">
        <v>43</v>
      </c>
      <c r="D6" s="126" t="s">
        <v>44</v>
      </c>
      <c r="E6" s="126" t="s">
        <v>3</v>
      </c>
      <c r="F6" s="126" t="s">
        <v>43</v>
      </c>
      <c r="G6" s="126" t="s">
        <v>44</v>
      </c>
      <c r="H6" s="126" t="s">
        <v>3</v>
      </c>
      <c r="I6" s="126" t="s">
        <v>43</v>
      </c>
      <c r="J6" s="126" t="s">
        <v>44</v>
      </c>
      <c r="K6" s="126" t="s">
        <v>3</v>
      </c>
      <c r="L6" s="126" t="s">
        <v>43</v>
      </c>
      <c r="M6" s="126" t="s">
        <v>44</v>
      </c>
      <c r="N6" s="126" t="s">
        <v>3</v>
      </c>
      <c r="O6" s="127" t="s">
        <v>43</v>
      </c>
      <c r="P6" s="127" t="s">
        <v>44</v>
      </c>
      <c r="Q6" s="127" t="s">
        <v>3</v>
      </c>
      <c r="R6" s="126" t="s">
        <v>43</v>
      </c>
      <c r="S6" s="126" t="s">
        <v>44</v>
      </c>
      <c r="T6" s="126" t="s">
        <v>3</v>
      </c>
      <c r="U6" s="126" t="s">
        <v>43</v>
      </c>
      <c r="V6" s="126" t="s">
        <v>44</v>
      </c>
      <c r="W6" s="126" t="s">
        <v>3</v>
      </c>
      <c r="X6" s="126" t="s">
        <v>43</v>
      </c>
      <c r="Y6" s="126" t="s">
        <v>44</v>
      </c>
      <c r="Z6" s="126" t="s">
        <v>3</v>
      </c>
      <c r="AA6" s="126" t="s">
        <v>43</v>
      </c>
      <c r="AB6" s="126" t="s">
        <v>44</v>
      </c>
      <c r="AC6" s="126" t="s">
        <v>3</v>
      </c>
      <c r="AD6" s="127" t="s">
        <v>43</v>
      </c>
      <c r="AE6" s="127" t="s">
        <v>44</v>
      </c>
      <c r="AF6" s="127" t="s">
        <v>3</v>
      </c>
      <c r="AG6" s="126" t="s">
        <v>43</v>
      </c>
      <c r="AH6" s="126" t="s">
        <v>44</v>
      </c>
      <c r="AI6" s="126" t="s">
        <v>3</v>
      </c>
      <c r="AJ6" s="126" t="s">
        <v>43</v>
      </c>
      <c r="AK6" s="126" t="s">
        <v>44</v>
      </c>
      <c r="AL6" s="126" t="s">
        <v>3</v>
      </c>
      <c r="AM6" s="126" t="s">
        <v>43</v>
      </c>
      <c r="AN6" s="126" t="s">
        <v>44</v>
      </c>
      <c r="AO6" s="126" t="s">
        <v>3</v>
      </c>
      <c r="AP6" s="126" t="s">
        <v>43</v>
      </c>
      <c r="AQ6" s="126" t="s">
        <v>44</v>
      </c>
      <c r="AR6" s="126" t="s">
        <v>3</v>
      </c>
      <c r="AS6" s="127" t="s">
        <v>43</v>
      </c>
      <c r="AT6" s="127" t="s">
        <v>44</v>
      </c>
      <c r="AU6" s="127" t="s">
        <v>3</v>
      </c>
      <c r="AV6" s="126" t="s">
        <v>43</v>
      </c>
      <c r="AW6" s="126" t="s">
        <v>44</v>
      </c>
      <c r="AX6" s="126" t="s">
        <v>3</v>
      </c>
      <c r="AY6" s="126" t="s">
        <v>43</v>
      </c>
      <c r="AZ6" s="126" t="s">
        <v>44</v>
      </c>
      <c r="BA6" s="126" t="s">
        <v>3</v>
      </c>
      <c r="BB6" s="126" t="s">
        <v>43</v>
      </c>
      <c r="BC6" s="126" t="s">
        <v>44</v>
      </c>
      <c r="BD6" s="126" t="s">
        <v>3</v>
      </c>
      <c r="BE6" s="126" t="s">
        <v>43</v>
      </c>
      <c r="BF6" s="126" t="s">
        <v>44</v>
      </c>
      <c r="BG6" s="126" t="s">
        <v>3</v>
      </c>
      <c r="BH6" s="127" t="s">
        <v>43</v>
      </c>
      <c r="BI6" s="127" t="s">
        <v>44</v>
      </c>
      <c r="BJ6" s="127" t="s">
        <v>3</v>
      </c>
      <c r="BK6" s="126" t="s">
        <v>43</v>
      </c>
      <c r="BL6" s="126" t="s">
        <v>44</v>
      </c>
      <c r="BM6" s="126" t="s">
        <v>3</v>
      </c>
      <c r="BN6" s="126" t="s">
        <v>43</v>
      </c>
      <c r="BO6" s="126" t="s">
        <v>44</v>
      </c>
      <c r="BP6" s="126" t="s">
        <v>3</v>
      </c>
      <c r="BQ6" s="126" t="s">
        <v>43</v>
      </c>
      <c r="BR6" s="126" t="s">
        <v>44</v>
      </c>
      <c r="BS6" s="126" t="s">
        <v>3</v>
      </c>
      <c r="BT6" s="126" t="s">
        <v>43</v>
      </c>
      <c r="BU6" s="126" t="s">
        <v>44</v>
      </c>
      <c r="BV6" s="126" t="s">
        <v>3</v>
      </c>
      <c r="BW6" s="127" t="s">
        <v>43</v>
      </c>
      <c r="BX6" s="127" t="s">
        <v>44</v>
      </c>
      <c r="BY6" s="127" t="s">
        <v>3</v>
      </c>
      <c r="BZ6" s="126" t="s">
        <v>43</v>
      </c>
      <c r="CA6" s="126" t="s">
        <v>44</v>
      </c>
      <c r="CB6" s="126" t="s">
        <v>3</v>
      </c>
      <c r="CC6" s="126" t="s">
        <v>43</v>
      </c>
      <c r="CD6" s="126" t="s">
        <v>44</v>
      </c>
      <c r="CE6" s="126" t="s">
        <v>3</v>
      </c>
      <c r="CF6" s="126" t="s">
        <v>43</v>
      </c>
      <c r="CG6" s="126" t="s">
        <v>44</v>
      </c>
      <c r="CH6" s="126" t="s">
        <v>3</v>
      </c>
      <c r="CI6" s="126" t="s">
        <v>43</v>
      </c>
      <c r="CJ6" s="126" t="s">
        <v>44</v>
      </c>
      <c r="CK6" s="126" t="s">
        <v>3</v>
      </c>
      <c r="CL6" s="127" t="s">
        <v>43</v>
      </c>
      <c r="CM6" s="127" t="s">
        <v>44</v>
      </c>
      <c r="CN6" s="127" t="s">
        <v>3</v>
      </c>
      <c r="CO6" s="126" t="s">
        <v>43</v>
      </c>
      <c r="CP6" s="126" t="s">
        <v>44</v>
      </c>
      <c r="CQ6" s="126" t="s">
        <v>3</v>
      </c>
      <c r="CR6" s="126" t="s">
        <v>43</v>
      </c>
      <c r="CS6" s="126" t="s">
        <v>44</v>
      </c>
      <c r="CT6" s="126" t="s">
        <v>3</v>
      </c>
      <c r="CU6" s="126" t="s">
        <v>43</v>
      </c>
      <c r="CV6" s="126" t="s">
        <v>44</v>
      </c>
      <c r="CW6" s="126" t="s">
        <v>3</v>
      </c>
      <c r="CX6" s="126" t="s">
        <v>43</v>
      </c>
      <c r="CY6" s="126" t="s">
        <v>44</v>
      </c>
      <c r="CZ6" s="126" t="s">
        <v>3</v>
      </c>
      <c r="DA6" s="127" t="s">
        <v>43</v>
      </c>
      <c r="DB6" s="127" t="s">
        <v>44</v>
      </c>
      <c r="DC6" s="127" t="s">
        <v>3</v>
      </c>
      <c r="DD6" s="126" t="s">
        <v>43</v>
      </c>
      <c r="DE6" s="126" t="s">
        <v>44</v>
      </c>
      <c r="DF6" s="126" t="s">
        <v>3</v>
      </c>
      <c r="DG6" s="126" t="s">
        <v>43</v>
      </c>
      <c r="DH6" s="126" t="s">
        <v>44</v>
      </c>
      <c r="DI6" s="126" t="s">
        <v>3</v>
      </c>
      <c r="DJ6" s="126" t="s">
        <v>43</v>
      </c>
      <c r="DK6" s="126" t="s">
        <v>44</v>
      </c>
      <c r="DL6" s="126" t="s">
        <v>3</v>
      </c>
      <c r="DM6" s="126" t="s">
        <v>43</v>
      </c>
      <c r="DN6" s="126" t="s">
        <v>44</v>
      </c>
      <c r="DO6" s="126" t="s">
        <v>3</v>
      </c>
      <c r="DP6" s="127" t="s">
        <v>43</v>
      </c>
      <c r="DQ6" s="127" t="s">
        <v>44</v>
      </c>
      <c r="DR6" s="127" t="s">
        <v>3</v>
      </c>
      <c r="DS6" s="126" t="s">
        <v>43</v>
      </c>
      <c r="DT6" s="126" t="s">
        <v>44</v>
      </c>
      <c r="DU6" s="126" t="s">
        <v>3</v>
      </c>
      <c r="DV6" s="126" t="s">
        <v>43</v>
      </c>
      <c r="DW6" s="126" t="s">
        <v>44</v>
      </c>
      <c r="DX6" s="126" t="s">
        <v>3</v>
      </c>
      <c r="DY6" s="126" t="s">
        <v>43</v>
      </c>
      <c r="DZ6" s="126" t="s">
        <v>44</v>
      </c>
      <c r="EA6" s="126" t="s">
        <v>3</v>
      </c>
      <c r="EB6" s="126" t="s">
        <v>43</v>
      </c>
      <c r="EC6" s="126" t="s">
        <v>44</v>
      </c>
      <c r="ED6" s="126" t="s">
        <v>3</v>
      </c>
      <c r="EE6" s="127" t="s">
        <v>43</v>
      </c>
      <c r="EF6" s="127" t="s">
        <v>44</v>
      </c>
      <c r="EG6" s="127" t="s">
        <v>3</v>
      </c>
      <c r="EH6" s="126" t="s">
        <v>43</v>
      </c>
      <c r="EI6" s="126" t="s">
        <v>44</v>
      </c>
      <c r="EJ6" s="126" t="s">
        <v>3</v>
      </c>
      <c r="EK6" s="126" t="s">
        <v>43</v>
      </c>
      <c r="EL6" s="126" t="s">
        <v>44</v>
      </c>
      <c r="EM6" s="126" t="s">
        <v>3</v>
      </c>
      <c r="EN6" s="126" t="s">
        <v>43</v>
      </c>
      <c r="EO6" s="126" t="s">
        <v>44</v>
      </c>
      <c r="EP6" s="126" t="s">
        <v>3</v>
      </c>
      <c r="EQ6" s="126" t="s">
        <v>43</v>
      </c>
      <c r="ER6" s="126" t="s">
        <v>44</v>
      </c>
      <c r="ES6" s="126" t="s">
        <v>3</v>
      </c>
      <c r="ET6" s="126" t="s">
        <v>43</v>
      </c>
      <c r="EU6" s="126" t="s">
        <v>44</v>
      </c>
      <c r="EV6" s="126" t="s">
        <v>3</v>
      </c>
      <c r="EW6" s="126" t="s">
        <v>43</v>
      </c>
      <c r="EX6" s="126" t="s">
        <v>44</v>
      </c>
      <c r="EY6" s="126" t="s">
        <v>3</v>
      </c>
      <c r="EZ6" s="126" t="s">
        <v>43</v>
      </c>
      <c r="FA6" s="126" t="s">
        <v>44</v>
      </c>
      <c r="FB6" s="126" t="s">
        <v>3</v>
      </c>
      <c r="FC6" s="126" t="s">
        <v>43</v>
      </c>
      <c r="FD6" s="126" t="s">
        <v>44</v>
      </c>
      <c r="FE6" s="126" t="s">
        <v>3</v>
      </c>
      <c r="FF6" s="126" t="s">
        <v>43</v>
      </c>
      <c r="FG6" s="126" t="s">
        <v>44</v>
      </c>
      <c r="FH6" s="126" t="s">
        <v>3</v>
      </c>
    </row>
    <row r="7" spans="1:181">
      <c r="A7" s="77">
        <v>1</v>
      </c>
      <c r="B7" s="102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  <c r="M7" s="77">
        <v>13</v>
      </c>
      <c r="N7" s="77">
        <v>14</v>
      </c>
      <c r="O7" s="115">
        <v>15</v>
      </c>
      <c r="P7" s="115">
        <v>16</v>
      </c>
      <c r="Q7" s="115">
        <v>17</v>
      </c>
      <c r="R7" s="77">
        <v>3</v>
      </c>
      <c r="S7" s="77">
        <v>4</v>
      </c>
      <c r="T7" s="77">
        <v>5</v>
      </c>
      <c r="U7" s="77">
        <v>6</v>
      </c>
      <c r="V7" s="77">
        <v>7</v>
      </c>
      <c r="W7" s="77">
        <v>8</v>
      </c>
      <c r="X7" s="77">
        <v>9</v>
      </c>
      <c r="Y7" s="77">
        <v>10</v>
      </c>
      <c r="Z7" s="77">
        <v>11</v>
      </c>
      <c r="AA7" s="77">
        <v>12</v>
      </c>
      <c r="AB7" s="77">
        <v>13</v>
      </c>
      <c r="AC7" s="77">
        <v>14</v>
      </c>
      <c r="AD7" s="115">
        <v>15</v>
      </c>
      <c r="AE7" s="115">
        <v>16</v>
      </c>
      <c r="AF7" s="115">
        <v>17</v>
      </c>
      <c r="AG7" s="77">
        <v>3</v>
      </c>
      <c r="AH7" s="77">
        <v>4</v>
      </c>
      <c r="AI7" s="77">
        <v>5</v>
      </c>
      <c r="AJ7" s="77">
        <v>6</v>
      </c>
      <c r="AK7" s="77">
        <v>7</v>
      </c>
      <c r="AL7" s="77">
        <v>8</v>
      </c>
      <c r="AM7" s="77">
        <v>9</v>
      </c>
      <c r="AN7" s="77">
        <v>10</v>
      </c>
      <c r="AO7" s="77">
        <v>11</v>
      </c>
      <c r="AP7" s="77">
        <v>12</v>
      </c>
      <c r="AQ7" s="77">
        <v>13</v>
      </c>
      <c r="AR7" s="77">
        <v>14</v>
      </c>
      <c r="AS7" s="115">
        <v>15</v>
      </c>
      <c r="AT7" s="115">
        <v>16</v>
      </c>
      <c r="AU7" s="115">
        <v>17</v>
      </c>
      <c r="AV7" s="77">
        <v>3</v>
      </c>
      <c r="AW7" s="77">
        <v>4</v>
      </c>
      <c r="AX7" s="77">
        <v>5</v>
      </c>
      <c r="AY7" s="77">
        <v>6</v>
      </c>
      <c r="AZ7" s="77">
        <v>7</v>
      </c>
      <c r="BA7" s="77">
        <v>8</v>
      </c>
      <c r="BB7" s="77">
        <v>9</v>
      </c>
      <c r="BC7" s="77">
        <v>10</v>
      </c>
      <c r="BD7" s="77">
        <v>11</v>
      </c>
      <c r="BE7" s="77">
        <v>12</v>
      </c>
      <c r="BF7" s="77">
        <v>13</v>
      </c>
      <c r="BG7" s="77">
        <v>14</v>
      </c>
      <c r="BH7" s="115">
        <v>15</v>
      </c>
      <c r="BI7" s="115">
        <v>16</v>
      </c>
      <c r="BJ7" s="115">
        <v>17</v>
      </c>
      <c r="BK7" s="77">
        <v>3</v>
      </c>
      <c r="BL7" s="77">
        <v>4</v>
      </c>
      <c r="BM7" s="77">
        <v>5</v>
      </c>
      <c r="BN7" s="77">
        <v>6</v>
      </c>
      <c r="BO7" s="77">
        <v>7</v>
      </c>
      <c r="BP7" s="77">
        <v>8</v>
      </c>
      <c r="BQ7" s="77">
        <v>9</v>
      </c>
      <c r="BR7" s="77">
        <v>10</v>
      </c>
      <c r="BS7" s="77">
        <v>11</v>
      </c>
      <c r="BT7" s="77">
        <v>12</v>
      </c>
      <c r="BU7" s="77">
        <v>13</v>
      </c>
      <c r="BV7" s="77">
        <v>14</v>
      </c>
      <c r="BW7" s="115">
        <v>15</v>
      </c>
      <c r="BX7" s="115">
        <v>16</v>
      </c>
      <c r="BY7" s="115">
        <v>17</v>
      </c>
      <c r="BZ7" s="77">
        <v>3</v>
      </c>
      <c r="CA7" s="77">
        <v>4</v>
      </c>
      <c r="CB7" s="77">
        <v>5</v>
      </c>
      <c r="CC7" s="77">
        <v>6</v>
      </c>
      <c r="CD7" s="77">
        <v>7</v>
      </c>
      <c r="CE7" s="77">
        <v>8</v>
      </c>
      <c r="CF7" s="77">
        <v>9</v>
      </c>
      <c r="CG7" s="77">
        <v>10</v>
      </c>
      <c r="CH7" s="77">
        <v>11</v>
      </c>
      <c r="CI7" s="77">
        <v>12</v>
      </c>
      <c r="CJ7" s="77">
        <v>13</v>
      </c>
      <c r="CK7" s="77">
        <v>14</v>
      </c>
      <c r="CL7" s="115">
        <v>15</v>
      </c>
      <c r="CM7" s="115">
        <v>16</v>
      </c>
      <c r="CN7" s="115">
        <v>17</v>
      </c>
      <c r="CO7" s="77">
        <v>3</v>
      </c>
      <c r="CP7" s="77">
        <v>4</v>
      </c>
      <c r="CQ7" s="77">
        <v>5</v>
      </c>
      <c r="CR7" s="77">
        <v>6</v>
      </c>
      <c r="CS7" s="77">
        <v>7</v>
      </c>
      <c r="CT7" s="77">
        <v>8</v>
      </c>
      <c r="CU7" s="77">
        <v>9</v>
      </c>
      <c r="CV7" s="77">
        <v>10</v>
      </c>
      <c r="CW7" s="77">
        <v>11</v>
      </c>
      <c r="CX7" s="77">
        <v>12</v>
      </c>
      <c r="CY7" s="77">
        <v>13</v>
      </c>
      <c r="CZ7" s="77">
        <v>14</v>
      </c>
      <c r="DA7" s="115">
        <v>15</v>
      </c>
      <c r="DB7" s="115">
        <v>16</v>
      </c>
      <c r="DC7" s="115">
        <v>17</v>
      </c>
      <c r="DD7" s="77">
        <v>3</v>
      </c>
      <c r="DE7" s="77">
        <v>4</v>
      </c>
      <c r="DF7" s="77">
        <v>5</v>
      </c>
      <c r="DG7" s="77">
        <v>6</v>
      </c>
      <c r="DH7" s="77">
        <v>7</v>
      </c>
      <c r="DI7" s="77">
        <v>8</v>
      </c>
      <c r="DJ7" s="77">
        <v>9</v>
      </c>
      <c r="DK7" s="77">
        <v>10</v>
      </c>
      <c r="DL7" s="77">
        <v>11</v>
      </c>
      <c r="DM7" s="77">
        <v>12</v>
      </c>
      <c r="DN7" s="77">
        <v>13</v>
      </c>
      <c r="DO7" s="77">
        <v>14</v>
      </c>
      <c r="DP7" s="115">
        <v>15</v>
      </c>
      <c r="DQ7" s="115">
        <v>16</v>
      </c>
      <c r="DR7" s="115">
        <v>17</v>
      </c>
      <c r="DS7" s="77">
        <v>3</v>
      </c>
      <c r="DT7" s="77">
        <v>4</v>
      </c>
      <c r="DU7" s="77">
        <v>5</v>
      </c>
      <c r="DV7" s="77">
        <v>6</v>
      </c>
      <c r="DW7" s="77">
        <v>7</v>
      </c>
      <c r="DX7" s="77">
        <v>8</v>
      </c>
      <c r="DY7" s="77">
        <v>9</v>
      </c>
      <c r="DZ7" s="77">
        <v>10</v>
      </c>
      <c r="EA7" s="77">
        <v>11</v>
      </c>
      <c r="EB7" s="77">
        <v>12</v>
      </c>
      <c r="EC7" s="77">
        <v>13</v>
      </c>
      <c r="ED7" s="77">
        <v>14</v>
      </c>
      <c r="EE7" s="115">
        <v>15</v>
      </c>
      <c r="EF7" s="115">
        <v>16</v>
      </c>
      <c r="EG7" s="115">
        <v>17</v>
      </c>
      <c r="EH7" s="78">
        <v>3</v>
      </c>
      <c r="EI7" s="78">
        <v>4</v>
      </c>
      <c r="EJ7" s="78">
        <v>5</v>
      </c>
      <c r="EK7" s="78">
        <v>6</v>
      </c>
      <c r="EL7" s="78">
        <v>7</v>
      </c>
      <c r="EM7" s="78">
        <v>8</v>
      </c>
      <c r="EN7" s="78">
        <v>12</v>
      </c>
      <c r="EO7" s="78">
        <v>13</v>
      </c>
      <c r="EP7" s="78">
        <v>14</v>
      </c>
      <c r="EQ7" s="78">
        <v>3</v>
      </c>
      <c r="ER7" s="78">
        <v>4</v>
      </c>
      <c r="ES7" s="78">
        <v>5</v>
      </c>
      <c r="ET7" s="78">
        <v>6</v>
      </c>
      <c r="EU7" s="78">
        <v>7</v>
      </c>
      <c r="EV7" s="78">
        <v>8</v>
      </c>
      <c r="EW7" s="78">
        <v>12</v>
      </c>
      <c r="EX7" s="78">
        <v>13</v>
      </c>
      <c r="EY7" s="78">
        <v>14</v>
      </c>
      <c r="EZ7" s="78">
        <v>3</v>
      </c>
      <c r="FA7" s="78">
        <v>4</v>
      </c>
      <c r="FB7" s="78">
        <v>5</v>
      </c>
      <c r="FC7" s="78">
        <v>6</v>
      </c>
      <c r="FD7" s="78">
        <v>7</v>
      </c>
      <c r="FE7" s="78">
        <v>8</v>
      </c>
      <c r="FF7" s="78">
        <v>12</v>
      </c>
      <c r="FG7" s="78">
        <v>13</v>
      </c>
      <c r="FH7" s="78">
        <v>14</v>
      </c>
    </row>
    <row r="8" spans="1:181" s="119" customFormat="1" ht="15.75" customHeight="1">
      <c r="A8" s="211" t="s">
        <v>213</v>
      </c>
      <c r="B8" s="211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3"/>
      <c r="CF8" s="123"/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3"/>
      <c r="DU8" s="123"/>
      <c r="DV8" s="123"/>
      <c r="DW8" s="123"/>
      <c r="DX8" s="123"/>
      <c r="DY8" s="123"/>
      <c r="DZ8" s="123"/>
      <c r="EA8" s="123"/>
      <c r="EB8" s="123"/>
      <c r="EC8" s="123"/>
      <c r="ED8" s="123"/>
      <c r="EE8" s="123"/>
      <c r="EF8" s="123"/>
      <c r="EG8" s="123"/>
      <c r="EH8" s="123"/>
      <c r="EI8" s="123"/>
      <c r="EJ8" s="123"/>
      <c r="EK8" s="123"/>
      <c r="EL8" s="123"/>
      <c r="EM8" s="123"/>
      <c r="EN8" s="123"/>
      <c r="EO8" s="123"/>
      <c r="EP8" s="123"/>
      <c r="EQ8" s="123"/>
      <c r="ER8" s="123"/>
      <c r="ES8" s="123"/>
      <c r="ET8" s="123"/>
      <c r="EU8" s="123"/>
      <c r="EV8" s="123"/>
      <c r="EW8" s="123"/>
      <c r="EX8" s="123"/>
      <c r="EY8" s="123"/>
      <c r="EZ8" s="123"/>
      <c r="FA8" s="123"/>
      <c r="FB8" s="123"/>
      <c r="FC8" s="123"/>
      <c r="FD8" s="123"/>
      <c r="FE8" s="123"/>
      <c r="FF8" s="123"/>
      <c r="FG8" s="123"/>
      <c r="FH8" s="123"/>
      <c r="FI8" s="124"/>
      <c r="FJ8" s="124"/>
      <c r="FK8" s="208"/>
      <c r="FL8" s="208"/>
      <c r="FM8" s="208"/>
      <c r="FN8" s="208"/>
      <c r="FO8" s="208"/>
      <c r="FP8" s="208"/>
      <c r="FQ8" s="208"/>
      <c r="FR8" s="208"/>
      <c r="FS8" s="208"/>
      <c r="FT8" s="208"/>
      <c r="FU8" s="208"/>
      <c r="FV8" s="208"/>
      <c r="FW8" s="208"/>
      <c r="FX8" s="208"/>
      <c r="FY8" s="208"/>
    </row>
    <row r="9" spans="1:181" ht="30">
      <c r="A9" s="191">
        <v>1</v>
      </c>
      <c r="B9" s="174" t="s">
        <v>243</v>
      </c>
      <c r="C9" s="96">
        <v>949381</v>
      </c>
      <c r="D9" s="96">
        <v>639933</v>
      </c>
      <c r="E9" s="96">
        <f t="shared" ref="E9:E10" si="0">C9+D9</f>
        <v>1589314</v>
      </c>
      <c r="F9" s="99">
        <v>919085</v>
      </c>
      <c r="G9" s="96">
        <v>623931</v>
      </c>
      <c r="H9" s="96">
        <f t="shared" ref="H9:H10" si="1">F9+G9</f>
        <v>1543016</v>
      </c>
      <c r="I9" s="96">
        <v>15127</v>
      </c>
      <c r="J9" s="96">
        <v>7988</v>
      </c>
      <c r="K9" s="96">
        <f t="shared" ref="K9" si="2">I9+J9</f>
        <v>23115</v>
      </c>
      <c r="L9" s="97">
        <f t="shared" ref="L9" si="3">F9+I9</f>
        <v>934212</v>
      </c>
      <c r="M9" s="98">
        <f t="shared" ref="M9" si="4">G9+J9</f>
        <v>631919</v>
      </c>
      <c r="N9" s="98">
        <f t="shared" ref="N9" si="5">H9+K9</f>
        <v>1566131</v>
      </c>
      <c r="O9" s="116">
        <f t="shared" ref="O9:O10" si="6">L9/C9</f>
        <v>0.98402222079439128</v>
      </c>
      <c r="P9" s="116">
        <f t="shared" ref="P9:P10" si="7">M9/D9</f>
        <v>0.98747681397896347</v>
      </c>
      <c r="Q9" s="116">
        <f t="shared" ref="Q9:Q10" si="8">N9/E9</f>
        <v>0.98541320343242433</v>
      </c>
      <c r="R9" s="98">
        <v>34720</v>
      </c>
      <c r="S9" s="98">
        <v>35710</v>
      </c>
      <c r="T9" s="98">
        <f t="shared" ref="T9:T10" si="9">R9+S9</f>
        <v>70430</v>
      </c>
      <c r="U9" s="98">
        <v>718</v>
      </c>
      <c r="V9" s="98">
        <v>1132</v>
      </c>
      <c r="W9" s="98">
        <f>U9+V9</f>
        <v>1850</v>
      </c>
      <c r="X9" s="98">
        <v>2117</v>
      </c>
      <c r="Y9" s="98">
        <v>4270</v>
      </c>
      <c r="Z9" s="98">
        <f t="shared" ref="Z9" si="10">X9+Y9</f>
        <v>6387</v>
      </c>
      <c r="AA9" s="98">
        <f>U9+X9</f>
        <v>2835</v>
      </c>
      <c r="AB9" s="98">
        <f t="shared" ref="AB9" si="11">V9+Y9</f>
        <v>5402</v>
      </c>
      <c r="AC9" s="98">
        <f>W9+Z9</f>
        <v>8237</v>
      </c>
      <c r="AD9" s="116">
        <f t="shared" ref="AD9:AD10" si="12">AA9/R9</f>
        <v>8.165322580645161E-2</v>
      </c>
      <c r="AE9" s="116">
        <f t="shared" ref="AE9:AE10" si="13">AB9/S9</f>
        <v>0.15127415289834781</v>
      </c>
      <c r="AF9" s="116">
        <f t="shared" ref="AF9:AF10" si="14">AC9/T9</f>
        <v>0.11695300298168394</v>
      </c>
      <c r="AG9" s="98">
        <f t="shared" ref="AG9:AG10" si="15">C9+R9</f>
        <v>984101</v>
      </c>
      <c r="AH9" s="98">
        <f t="shared" ref="AH9:AH10" si="16">D9+S9</f>
        <v>675643</v>
      </c>
      <c r="AI9" s="98">
        <f t="shared" ref="AI9:AI10" si="17">E9+T9</f>
        <v>1659744</v>
      </c>
      <c r="AJ9" s="98">
        <f t="shared" ref="AJ9:AJ10" si="18">F9+U9</f>
        <v>919803</v>
      </c>
      <c r="AK9" s="98">
        <f t="shared" ref="AK9:AK10" si="19">G9+V9</f>
        <v>625063</v>
      </c>
      <c r="AL9" s="98">
        <f t="shared" ref="AL9:AL10" si="20">H9+W9</f>
        <v>1544866</v>
      </c>
      <c r="AM9" s="98">
        <f t="shared" ref="AM9" si="21">I9+X9</f>
        <v>17244</v>
      </c>
      <c r="AN9" s="98">
        <f t="shared" ref="AN9" si="22">J9+Y9</f>
        <v>12258</v>
      </c>
      <c r="AO9" s="98">
        <f t="shared" ref="AO9" si="23">K9+Z9</f>
        <v>29502</v>
      </c>
      <c r="AP9" s="98">
        <f t="shared" ref="AP9:AP10" si="24">L9+AA9</f>
        <v>937047</v>
      </c>
      <c r="AQ9" s="98">
        <f t="shared" ref="AQ9:AQ10" si="25">M9+AB9</f>
        <v>637321</v>
      </c>
      <c r="AR9" s="98">
        <f>N9+AC9</f>
        <v>1574368</v>
      </c>
      <c r="AS9" s="116">
        <f t="shared" ref="AS9:AS10" si="26">AP9/AG9</f>
        <v>0.95218580206706427</v>
      </c>
      <c r="AT9" s="116">
        <f t="shared" ref="AT9:AT10" si="27">AQ9/AH9</f>
        <v>0.94328069705450956</v>
      </c>
      <c r="AU9" s="116">
        <f t="shared" ref="AU9:AU10" si="28">AR9/AI9</f>
        <v>0.94856074189754569</v>
      </c>
      <c r="AV9" s="99">
        <v>71878</v>
      </c>
      <c r="AW9" s="99">
        <v>50819</v>
      </c>
      <c r="AX9" s="99">
        <f t="shared" ref="AX9:AX10" si="29">+AV9+AW9</f>
        <v>122697</v>
      </c>
      <c r="AY9" s="99">
        <v>68866</v>
      </c>
      <c r="AZ9" s="99">
        <v>49061</v>
      </c>
      <c r="BA9" s="99">
        <f t="shared" ref="BA9:BA10" si="30">+AY9+AZ9</f>
        <v>117927</v>
      </c>
      <c r="BB9" s="99">
        <v>1357</v>
      </c>
      <c r="BC9" s="99">
        <v>810</v>
      </c>
      <c r="BD9" s="99">
        <f t="shared" ref="BD9" si="31">+BB9+BC9</f>
        <v>2167</v>
      </c>
      <c r="BE9" s="99">
        <f t="shared" ref="BE9:BE10" si="32">+AY9+BB9</f>
        <v>70223</v>
      </c>
      <c r="BF9" s="99">
        <f>+AZ9+BC9</f>
        <v>49871</v>
      </c>
      <c r="BG9" s="99">
        <f>+BA9+BD9</f>
        <v>120094</v>
      </c>
      <c r="BH9" s="116">
        <f t="shared" ref="BH9:BH10" si="33">BE9/AV9</f>
        <v>0.97697487409221184</v>
      </c>
      <c r="BI9" s="116">
        <f t="shared" ref="BI9:BI10" si="34">BF9/AW9</f>
        <v>0.98134555973159643</v>
      </c>
      <c r="BJ9" s="116">
        <f t="shared" ref="BJ9:BJ10" si="35">BG9/AX9</f>
        <v>0.97878513737092188</v>
      </c>
      <c r="BK9" s="98">
        <v>6383</v>
      </c>
      <c r="BL9" s="98">
        <v>6485</v>
      </c>
      <c r="BM9" s="98">
        <f t="shared" ref="BM9:BM10" si="36">BK9+BL9</f>
        <v>12868</v>
      </c>
      <c r="BN9" s="99">
        <v>87</v>
      </c>
      <c r="BO9" s="99">
        <v>138</v>
      </c>
      <c r="BP9" s="99">
        <f t="shared" ref="BP9:BP10" si="37">BN9+BO9</f>
        <v>225</v>
      </c>
      <c r="BQ9" s="99">
        <v>318</v>
      </c>
      <c r="BR9" s="99">
        <v>790</v>
      </c>
      <c r="BS9" s="99">
        <f t="shared" ref="BS9" si="38">BQ9+BR9</f>
        <v>1108</v>
      </c>
      <c r="BT9" s="99">
        <f t="shared" ref="BT9" si="39">+BN9+BQ9</f>
        <v>405</v>
      </c>
      <c r="BU9" s="99">
        <f t="shared" ref="BU9" si="40">+BO9+BR9</f>
        <v>928</v>
      </c>
      <c r="BV9" s="99">
        <f t="shared" ref="BV9" si="41">+BP9+BS9</f>
        <v>1333</v>
      </c>
      <c r="BW9" s="116">
        <f t="shared" ref="BW9:BW10" si="42">BT9/BK9</f>
        <v>6.3449788500704998E-2</v>
      </c>
      <c r="BX9" s="116">
        <f t="shared" ref="BX9:BX10" si="43">BU9/BL9</f>
        <v>0.14309946029298382</v>
      </c>
      <c r="BY9" s="116">
        <f t="shared" ref="BY9:BY10" si="44">BV9/BM9</f>
        <v>0.10359030152315822</v>
      </c>
      <c r="BZ9" s="98">
        <f t="shared" ref="BZ9" si="45">AV9+BK9</f>
        <v>78261</v>
      </c>
      <c r="CA9" s="98">
        <f t="shared" ref="CA9" si="46">AW9+BL9</f>
        <v>57304</v>
      </c>
      <c r="CB9" s="98">
        <f t="shared" ref="CB9" si="47">AX9+BM9</f>
        <v>135565</v>
      </c>
      <c r="CC9" s="98">
        <f t="shared" ref="CC9:CC10" si="48">AY9+BN9</f>
        <v>68953</v>
      </c>
      <c r="CD9" s="98">
        <f t="shared" ref="CD9:CD10" si="49">AZ9+BO9</f>
        <v>49199</v>
      </c>
      <c r="CE9" s="98">
        <f t="shared" ref="CE9:CE10" si="50">BA9+BP9</f>
        <v>118152</v>
      </c>
      <c r="CF9" s="98">
        <f t="shared" ref="CF9" si="51">BB9+BQ9</f>
        <v>1675</v>
      </c>
      <c r="CG9" s="98">
        <f t="shared" ref="CG9" si="52">BC9+BR9</f>
        <v>1600</v>
      </c>
      <c r="CH9" s="98">
        <f t="shared" ref="CH9" si="53">BD9+BS9</f>
        <v>3275</v>
      </c>
      <c r="CI9" s="98">
        <f t="shared" ref="CI9:CI10" si="54">BE9+BT9</f>
        <v>70628</v>
      </c>
      <c r="CJ9" s="98">
        <f t="shared" ref="CJ9:CJ10" si="55">BF9+BU9</f>
        <v>50799</v>
      </c>
      <c r="CK9" s="98">
        <f t="shared" ref="CK9:CK10" si="56">BG9+BV9</f>
        <v>121427</v>
      </c>
      <c r="CL9" s="116">
        <f t="shared" ref="CL9:CL10" si="57">CI9/BZ9</f>
        <v>0.90246738477658095</v>
      </c>
      <c r="CM9" s="116">
        <f t="shared" ref="CM9:CM10" si="58">CJ9/CA9</f>
        <v>0.88648261901437941</v>
      </c>
      <c r="CN9" s="116">
        <f t="shared" ref="CN9:CN10" si="59">CK9/CB9</f>
        <v>0.89571054475712752</v>
      </c>
      <c r="CO9" s="99">
        <v>31895</v>
      </c>
      <c r="CP9" s="99">
        <v>26302</v>
      </c>
      <c r="CQ9" s="99">
        <f t="shared" ref="CQ9:CQ10" si="60">+CO9+CP9</f>
        <v>58197</v>
      </c>
      <c r="CR9" s="99">
        <v>28419</v>
      </c>
      <c r="CS9" s="99">
        <v>23055</v>
      </c>
      <c r="CT9" s="99">
        <f t="shared" ref="CT9:CT10" si="61">+CR9+CS9</f>
        <v>51474</v>
      </c>
      <c r="CU9" s="99">
        <v>1710</v>
      </c>
      <c r="CV9" s="99">
        <v>1729</v>
      </c>
      <c r="CW9" s="99">
        <f t="shared" ref="CW9" si="62">+CU9+CV9</f>
        <v>3439</v>
      </c>
      <c r="CX9" s="99">
        <f t="shared" ref="CX9" si="63">+CR9+CU9</f>
        <v>30129</v>
      </c>
      <c r="CY9" s="99">
        <f t="shared" ref="CY9:CY10" si="64">+CS9+CV9</f>
        <v>24784</v>
      </c>
      <c r="CZ9" s="99">
        <f t="shared" ref="CZ9:CZ10" si="65">+CT9+CW9</f>
        <v>54913</v>
      </c>
      <c r="DA9" s="116">
        <f t="shared" ref="DA9:DA10" si="66">CX9/CO9</f>
        <v>0.94463081987772379</v>
      </c>
      <c r="DB9" s="116">
        <f t="shared" ref="DB9:DB10" si="67">CY9/CP9</f>
        <v>0.94228575773705425</v>
      </c>
      <c r="DC9" s="116">
        <f t="shared" ref="DC9:DC10" si="68">CZ9/CQ9</f>
        <v>0.94357097444885474</v>
      </c>
      <c r="DD9" s="98">
        <v>47</v>
      </c>
      <c r="DE9" s="98">
        <v>44</v>
      </c>
      <c r="DF9" s="98">
        <f t="shared" ref="DF9:DF10" si="69">DD9+DE9</f>
        <v>91</v>
      </c>
      <c r="DG9" s="99">
        <v>7</v>
      </c>
      <c r="DH9" s="99">
        <v>5</v>
      </c>
      <c r="DI9" s="99">
        <f t="shared" ref="DI9:DI10" si="70">+DG9+DH9</f>
        <v>12</v>
      </c>
      <c r="DJ9" s="99">
        <v>9</v>
      </c>
      <c r="DK9" s="99">
        <v>6</v>
      </c>
      <c r="DL9" s="99">
        <f t="shared" ref="DL9" si="71">DJ9+DK9</f>
        <v>15</v>
      </c>
      <c r="DM9" s="99">
        <f t="shared" ref="DM9:DM10" si="72">+DG9+DJ9</f>
        <v>16</v>
      </c>
      <c r="DN9" s="99">
        <f t="shared" ref="DN9:DN10" si="73">+DH9+DK9</f>
        <v>11</v>
      </c>
      <c r="DO9" s="99">
        <f t="shared" ref="DO9:DO10" si="74">+DI9+DL9</f>
        <v>27</v>
      </c>
      <c r="DP9" s="116">
        <f t="shared" ref="DP9:DP10" si="75">DM9/DD9</f>
        <v>0.34042553191489361</v>
      </c>
      <c r="DQ9" s="116">
        <f t="shared" ref="DQ9:DQ10" si="76">DN9/DE9</f>
        <v>0.25</v>
      </c>
      <c r="DR9" s="116">
        <f t="shared" ref="DR9:DR10" si="77">DO9/DF9</f>
        <v>0.2967032967032967</v>
      </c>
      <c r="DS9" s="98">
        <f t="shared" ref="DS9:DS10" si="78">CO9+DD9</f>
        <v>31942</v>
      </c>
      <c r="DT9" s="98">
        <f t="shared" ref="DT9:DT10" si="79">CP9+DE9</f>
        <v>26346</v>
      </c>
      <c r="DU9" s="98">
        <f t="shared" ref="DU9:DU10" si="80">CQ9+DF9</f>
        <v>58288</v>
      </c>
      <c r="DV9" s="98">
        <f t="shared" ref="DV9:DV10" si="81">CR9+DG9</f>
        <v>28426</v>
      </c>
      <c r="DW9" s="98">
        <f t="shared" ref="DW9:DW10" si="82">CS9+DH9</f>
        <v>23060</v>
      </c>
      <c r="DX9" s="98">
        <f t="shared" ref="DX9:DX10" si="83">CT9+DI9</f>
        <v>51486</v>
      </c>
      <c r="DY9" s="98">
        <f t="shared" ref="DY9" si="84">CU9+DJ9</f>
        <v>1719</v>
      </c>
      <c r="DZ9" s="98">
        <f t="shared" ref="DZ9" si="85">CV9+DK9</f>
        <v>1735</v>
      </c>
      <c r="EA9" s="98">
        <f t="shared" ref="EA9" si="86">CW9+DL9</f>
        <v>3454</v>
      </c>
      <c r="EB9" s="98">
        <f t="shared" ref="EB9:EB10" si="87">CX9+DM9</f>
        <v>30145</v>
      </c>
      <c r="EC9" s="98">
        <f t="shared" ref="EC9:EC10" si="88">CY9+DN9</f>
        <v>24795</v>
      </c>
      <c r="ED9" s="98">
        <f t="shared" ref="ED9:ED10" si="89">CZ9+DO9</f>
        <v>54940</v>
      </c>
      <c r="EE9" s="116">
        <f t="shared" ref="EE9:EE10" si="90">EB9/DS9</f>
        <v>0.94374178197983849</v>
      </c>
      <c r="EF9" s="116">
        <f t="shared" ref="EF9:EF10" si="91">EC9/DT9</f>
        <v>0.94112958323844231</v>
      </c>
      <c r="EG9" s="116">
        <f t="shared" ref="EG9:EG10" si="92">ED9/DU9</f>
        <v>0.94256107603623385</v>
      </c>
      <c r="EH9" s="98">
        <f t="shared" ref="EH9:EH10" si="93">+AP9</f>
        <v>937047</v>
      </c>
      <c r="EI9" s="98">
        <f t="shared" ref="EI9:EI10" si="94">+AQ9</f>
        <v>637321</v>
      </c>
      <c r="EJ9" s="98">
        <f t="shared" ref="EJ9:EJ10" si="95">+AR9</f>
        <v>1574368</v>
      </c>
      <c r="EK9" s="98">
        <v>722048</v>
      </c>
      <c r="EL9" s="98">
        <v>512621</v>
      </c>
      <c r="EM9" s="98">
        <f t="shared" ref="EM9:EM12" si="96">EK9+EL9</f>
        <v>1234669</v>
      </c>
      <c r="EN9" s="100">
        <f t="shared" ref="EN9:EN10" si="97">+EK9*100/EH9</f>
        <v>77.055686641118328</v>
      </c>
      <c r="EO9" s="100">
        <f t="shared" ref="EO9:EO10" si="98">+EL9*100/EI9</f>
        <v>80.433721782272983</v>
      </c>
      <c r="EP9" s="100">
        <f t="shared" ref="EP9:EP10" si="99">+EM9*100/EJ9</f>
        <v>78.423151385190749</v>
      </c>
      <c r="EQ9" s="98">
        <f t="shared" ref="EQ9:EQ10" si="100">+CI9</f>
        <v>70628</v>
      </c>
      <c r="ER9" s="98">
        <f t="shared" ref="ER9:ER10" si="101">+CJ9</f>
        <v>50799</v>
      </c>
      <c r="ES9" s="98">
        <f t="shared" ref="ES9:ES10" si="102">+CK9</f>
        <v>121427</v>
      </c>
      <c r="ET9" s="98">
        <v>48272</v>
      </c>
      <c r="EU9" s="98">
        <v>33965</v>
      </c>
      <c r="EV9" s="98">
        <f t="shared" ref="EV9:EV10" si="103">ET9+EU9</f>
        <v>82237</v>
      </c>
      <c r="EW9" s="100">
        <f t="shared" ref="EW9:EW10" si="104">+ET9*100/EQ9</f>
        <v>68.346831285042754</v>
      </c>
      <c r="EX9" s="100">
        <f t="shared" ref="EX9:EX10" si="105">+EU9*100/ER9</f>
        <v>66.861552392763642</v>
      </c>
      <c r="EY9" s="100">
        <f t="shared" ref="EY9:EY10" si="106">+EV9*100/ES9</f>
        <v>67.72546468248413</v>
      </c>
      <c r="EZ9" s="98">
        <f t="shared" ref="EZ9:EZ10" si="107">+EB9</f>
        <v>30145</v>
      </c>
      <c r="FA9" s="98">
        <f t="shared" ref="FA9:FA10" si="108">+EC9</f>
        <v>24795</v>
      </c>
      <c r="FB9" s="98">
        <f t="shared" ref="FB9:FB10" si="109">+ED9</f>
        <v>54940</v>
      </c>
      <c r="FC9" s="98">
        <v>18425</v>
      </c>
      <c r="FD9" s="98">
        <v>15088</v>
      </c>
      <c r="FE9" s="98">
        <f t="shared" ref="FE9:FE10" si="110">FC9+FD9</f>
        <v>33513</v>
      </c>
      <c r="FF9" s="100">
        <f t="shared" ref="FF9:FF10" si="111">+FC9*100/EZ9</f>
        <v>61.121247304693981</v>
      </c>
      <c r="FG9" s="100">
        <f t="shared" ref="FG9:FG10" si="112">+FD9*100/FA9</f>
        <v>60.850978019762046</v>
      </c>
      <c r="FH9" s="100">
        <f t="shared" ref="FH9:FH10" si="113">+FE9*100/FB9</f>
        <v>60.999271933017837</v>
      </c>
    </row>
    <row r="10" spans="1:181" ht="30">
      <c r="A10" s="94">
        <v>2</v>
      </c>
      <c r="B10" s="174" t="s">
        <v>244</v>
      </c>
      <c r="C10" s="96">
        <v>96566</v>
      </c>
      <c r="D10" s="96">
        <v>78428</v>
      </c>
      <c r="E10" s="96">
        <f t="shared" si="0"/>
        <v>174994</v>
      </c>
      <c r="F10" s="96">
        <v>94841</v>
      </c>
      <c r="G10" s="96">
        <v>77703</v>
      </c>
      <c r="H10" s="96">
        <f t="shared" si="1"/>
        <v>172544</v>
      </c>
      <c r="I10" s="104"/>
      <c r="J10" s="104"/>
      <c r="K10" s="104"/>
      <c r="L10" s="97">
        <f t="shared" ref="L10" si="114">F10+I10</f>
        <v>94841</v>
      </c>
      <c r="M10" s="98">
        <f t="shared" ref="M10" si="115">G10+J10</f>
        <v>77703</v>
      </c>
      <c r="N10" s="98">
        <f t="shared" ref="N10" si="116">H10+K10</f>
        <v>172544</v>
      </c>
      <c r="O10" s="116">
        <f t="shared" si="6"/>
        <v>0.98213656980717856</v>
      </c>
      <c r="P10" s="116">
        <f t="shared" si="7"/>
        <v>0.99075585250165754</v>
      </c>
      <c r="Q10" s="116">
        <f t="shared" si="8"/>
        <v>0.98599951998354229</v>
      </c>
      <c r="R10" s="98">
        <v>203</v>
      </c>
      <c r="S10" s="98">
        <v>102</v>
      </c>
      <c r="T10" s="98">
        <f t="shared" si="9"/>
        <v>305</v>
      </c>
      <c r="U10" s="98">
        <v>121</v>
      </c>
      <c r="V10" s="98">
        <v>67</v>
      </c>
      <c r="W10" s="98">
        <f t="shared" ref="W10" si="117">U10+V10</f>
        <v>188</v>
      </c>
      <c r="X10" s="103"/>
      <c r="Y10" s="103"/>
      <c r="Z10" s="103"/>
      <c r="AA10" s="98">
        <f>U10+X10</f>
        <v>121</v>
      </c>
      <c r="AB10" s="98">
        <f t="shared" ref="AB10" si="118">V10+Y10</f>
        <v>67</v>
      </c>
      <c r="AC10" s="98">
        <f t="shared" ref="AC10" si="119">W10+Z10</f>
        <v>188</v>
      </c>
      <c r="AD10" s="116">
        <f t="shared" si="12"/>
        <v>0.59605911330049266</v>
      </c>
      <c r="AE10" s="116">
        <f t="shared" si="13"/>
        <v>0.65686274509803921</v>
      </c>
      <c r="AF10" s="116">
        <f t="shared" si="14"/>
        <v>0.61639344262295082</v>
      </c>
      <c r="AG10" s="98">
        <f t="shared" si="15"/>
        <v>96769</v>
      </c>
      <c r="AH10" s="98">
        <f t="shared" si="16"/>
        <v>78530</v>
      </c>
      <c r="AI10" s="98">
        <f t="shared" si="17"/>
        <v>175299</v>
      </c>
      <c r="AJ10" s="98">
        <f t="shared" si="18"/>
        <v>94962</v>
      </c>
      <c r="AK10" s="98">
        <f t="shared" si="19"/>
        <v>77770</v>
      </c>
      <c r="AL10" s="98">
        <f t="shared" si="20"/>
        <v>172732</v>
      </c>
      <c r="AM10" s="103"/>
      <c r="AN10" s="103"/>
      <c r="AO10" s="103"/>
      <c r="AP10" s="98">
        <f t="shared" si="24"/>
        <v>94962</v>
      </c>
      <c r="AQ10" s="98">
        <f t="shared" si="25"/>
        <v>77770</v>
      </c>
      <c r="AR10" s="98">
        <f t="shared" ref="AR10" si="120">N10+AC10</f>
        <v>172732</v>
      </c>
      <c r="AS10" s="116">
        <f t="shared" si="26"/>
        <v>0.98132666453099648</v>
      </c>
      <c r="AT10" s="116">
        <f t="shared" si="27"/>
        <v>0.99032216987138677</v>
      </c>
      <c r="AU10" s="116">
        <f t="shared" si="28"/>
        <v>0.98535644812577372</v>
      </c>
      <c r="AV10" s="99">
        <v>4666</v>
      </c>
      <c r="AW10" s="99">
        <v>3537</v>
      </c>
      <c r="AX10" s="99">
        <f t="shared" si="29"/>
        <v>8203</v>
      </c>
      <c r="AY10" s="99">
        <v>4541</v>
      </c>
      <c r="AZ10" s="99">
        <v>3473</v>
      </c>
      <c r="BA10" s="99">
        <f t="shared" si="30"/>
        <v>8014</v>
      </c>
      <c r="BB10" s="104"/>
      <c r="BC10" s="104"/>
      <c r="BD10" s="104"/>
      <c r="BE10" s="99">
        <f t="shared" si="32"/>
        <v>4541</v>
      </c>
      <c r="BF10" s="99">
        <f t="shared" ref="BF10" si="121">+AZ10+BC10</f>
        <v>3473</v>
      </c>
      <c r="BG10" s="99">
        <f t="shared" ref="BG10" si="122">+BA10+BD10</f>
        <v>8014</v>
      </c>
      <c r="BH10" s="116">
        <f t="shared" si="33"/>
        <v>0.97321045863694811</v>
      </c>
      <c r="BI10" s="116">
        <f t="shared" si="34"/>
        <v>0.98190556969182918</v>
      </c>
      <c r="BJ10" s="116">
        <f t="shared" si="35"/>
        <v>0.97695964890893572</v>
      </c>
      <c r="BK10" s="98">
        <v>18</v>
      </c>
      <c r="BL10" s="98">
        <v>7</v>
      </c>
      <c r="BM10" s="98">
        <f t="shared" si="36"/>
        <v>25</v>
      </c>
      <c r="BN10" s="99">
        <v>14</v>
      </c>
      <c r="BO10" s="99">
        <v>6</v>
      </c>
      <c r="BP10" s="99">
        <f t="shared" si="37"/>
        <v>20</v>
      </c>
      <c r="BQ10" s="104"/>
      <c r="BR10" s="104"/>
      <c r="BS10" s="104"/>
      <c r="BT10" s="99">
        <f t="shared" ref="BT10" si="123">+BN10+BQ10</f>
        <v>14</v>
      </c>
      <c r="BU10" s="99">
        <f t="shared" ref="BU10" si="124">+BO10+BR10</f>
        <v>6</v>
      </c>
      <c r="BV10" s="99">
        <f t="shared" ref="BV10" si="125">+BP10+BS10</f>
        <v>20</v>
      </c>
      <c r="BW10" s="116">
        <f t="shared" si="42"/>
        <v>0.77777777777777779</v>
      </c>
      <c r="BX10" s="116">
        <f t="shared" si="43"/>
        <v>0.8571428571428571</v>
      </c>
      <c r="BY10" s="116">
        <f t="shared" si="44"/>
        <v>0.8</v>
      </c>
      <c r="BZ10" s="98">
        <f t="shared" ref="BZ10" si="126">AV10+BK10</f>
        <v>4684</v>
      </c>
      <c r="CA10" s="98">
        <f t="shared" ref="CA10" si="127">AW10+BL10</f>
        <v>3544</v>
      </c>
      <c r="CB10" s="98">
        <f t="shared" ref="CB10" si="128">AX10+BM10</f>
        <v>8228</v>
      </c>
      <c r="CC10" s="98">
        <f t="shared" si="48"/>
        <v>4555</v>
      </c>
      <c r="CD10" s="98">
        <f t="shared" si="49"/>
        <v>3479</v>
      </c>
      <c r="CE10" s="98">
        <f t="shared" si="50"/>
        <v>8034</v>
      </c>
      <c r="CF10" s="103"/>
      <c r="CG10" s="103"/>
      <c r="CH10" s="103"/>
      <c r="CI10" s="98">
        <f t="shared" si="54"/>
        <v>4555</v>
      </c>
      <c r="CJ10" s="98">
        <f t="shared" si="55"/>
        <v>3479</v>
      </c>
      <c r="CK10" s="98">
        <f t="shared" si="56"/>
        <v>8034</v>
      </c>
      <c r="CL10" s="116">
        <f t="shared" si="57"/>
        <v>0.9724594363791631</v>
      </c>
      <c r="CM10" s="116">
        <f t="shared" si="58"/>
        <v>0.98165914221218964</v>
      </c>
      <c r="CN10" s="116">
        <f t="shared" si="59"/>
        <v>0.97642197374817696</v>
      </c>
      <c r="CO10" s="99">
        <v>3058</v>
      </c>
      <c r="CP10" s="99">
        <v>2729</v>
      </c>
      <c r="CQ10" s="99">
        <f t="shared" si="60"/>
        <v>5787</v>
      </c>
      <c r="CR10" s="99">
        <v>2972</v>
      </c>
      <c r="CS10" s="99">
        <v>2661</v>
      </c>
      <c r="CT10" s="99">
        <f t="shared" si="61"/>
        <v>5633</v>
      </c>
      <c r="CU10" s="104"/>
      <c r="CV10" s="104"/>
      <c r="CW10" s="104"/>
      <c r="CX10" s="99">
        <f>+CR10+CU10</f>
        <v>2972</v>
      </c>
      <c r="CY10" s="99">
        <f t="shared" si="64"/>
        <v>2661</v>
      </c>
      <c r="CZ10" s="99">
        <f t="shared" si="65"/>
        <v>5633</v>
      </c>
      <c r="DA10" s="116">
        <f t="shared" si="66"/>
        <v>0.97187704381948992</v>
      </c>
      <c r="DB10" s="116">
        <f t="shared" si="67"/>
        <v>0.97508244778307074</v>
      </c>
      <c r="DC10" s="116">
        <f t="shared" si="68"/>
        <v>0.97338862968722994</v>
      </c>
      <c r="DD10" s="98">
        <v>14</v>
      </c>
      <c r="DE10" s="98">
        <v>9</v>
      </c>
      <c r="DF10" s="98">
        <f t="shared" si="69"/>
        <v>23</v>
      </c>
      <c r="DG10" s="99">
        <v>6</v>
      </c>
      <c r="DH10" s="99">
        <v>7</v>
      </c>
      <c r="DI10" s="99">
        <f t="shared" si="70"/>
        <v>13</v>
      </c>
      <c r="DJ10" s="104"/>
      <c r="DK10" s="104"/>
      <c r="DL10" s="104"/>
      <c r="DM10" s="99">
        <f t="shared" si="72"/>
        <v>6</v>
      </c>
      <c r="DN10" s="99">
        <f t="shared" si="73"/>
        <v>7</v>
      </c>
      <c r="DO10" s="99">
        <f t="shared" si="74"/>
        <v>13</v>
      </c>
      <c r="DP10" s="116">
        <f t="shared" si="75"/>
        <v>0.42857142857142855</v>
      </c>
      <c r="DQ10" s="116">
        <f t="shared" si="76"/>
        <v>0.77777777777777779</v>
      </c>
      <c r="DR10" s="116">
        <f t="shared" si="77"/>
        <v>0.56521739130434778</v>
      </c>
      <c r="DS10" s="98">
        <f t="shared" si="78"/>
        <v>3072</v>
      </c>
      <c r="DT10" s="98">
        <f t="shared" si="79"/>
        <v>2738</v>
      </c>
      <c r="DU10" s="98">
        <f t="shared" si="80"/>
        <v>5810</v>
      </c>
      <c r="DV10" s="98">
        <f t="shared" si="81"/>
        <v>2978</v>
      </c>
      <c r="DW10" s="98">
        <f t="shared" si="82"/>
        <v>2668</v>
      </c>
      <c r="DX10" s="98">
        <f t="shared" si="83"/>
        <v>5646</v>
      </c>
      <c r="DY10" s="103"/>
      <c r="DZ10" s="103"/>
      <c r="EA10" s="103"/>
      <c r="EB10" s="98">
        <f t="shared" si="87"/>
        <v>2978</v>
      </c>
      <c r="EC10" s="98">
        <f t="shared" si="88"/>
        <v>2668</v>
      </c>
      <c r="ED10" s="98">
        <f t="shared" si="89"/>
        <v>5646</v>
      </c>
      <c r="EE10" s="116">
        <f t="shared" si="90"/>
        <v>0.96940104166666663</v>
      </c>
      <c r="EF10" s="116">
        <f t="shared" si="91"/>
        <v>0.97443389335281227</v>
      </c>
      <c r="EG10" s="116">
        <f t="shared" si="92"/>
        <v>0.97177280550774525</v>
      </c>
      <c r="EH10" s="98">
        <f t="shared" si="93"/>
        <v>94962</v>
      </c>
      <c r="EI10" s="98">
        <f t="shared" si="94"/>
        <v>77770</v>
      </c>
      <c r="EJ10" s="98">
        <f t="shared" si="95"/>
        <v>172732</v>
      </c>
      <c r="EK10" s="98">
        <v>83269</v>
      </c>
      <c r="EL10" s="98">
        <v>71783</v>
      </c>
      <c r="EM10" s="98">
        <f t="shared" si="96"/>
        <v>155052</v>
      </c>
      <c r="EN10" s="100">
        <f t="shared" si="97"/>
        <v>87.686653608811952</v>
      </c>
      <c r="EO10" s="100">
        <f t="shared" si="98"/>
        <v>92.301658737302304</v>
      </c>
      <c r="EP10" s="100">
        <f t="shared" si="99"/>
        <v>89.764490656045197</v>
      </c>
      <c r="EQ10" s="98">
        <f t="shared" si="100"/>
        <v>4555</v>
      </c>
      <c r="ER10" s="98">
        <f t="shared" si="101"/>
        <v>3479</v>
      </c>
      <c r="ES10" s="98">
        <f t="shared" si="102"/>
        <v>8034</v>
      </c>
      <c r="ET10" s="98">
        <v>3732</v>
      </c>
      <c r="EU10" s="98">
        <v>2965</v>
      </c>
      <c r="EV10" s="98">
        <f t="shared" si="103"/>
        <v>6697</v>
      </c>
      <c r="EW10" s="100">
        <f t="shared" si="104"/>
        <v>81.931942919868277</v>
      </c>
      <c r="EX10" s="100">
        <f t="shared" si="105"/>
        <v>85.225639551595279</v>
      </c>
      <c r="EY10" s="100">
        <f t="shared" si="106"/>
        <v>83.358227532984813</v>
      </c>
      <c r="EZ10" s="98">
        <f t="shared" si="107"/>
        <v>2978</v>
      </c>
      <c r="FA10" s="98">
        <f t="shared" si="108"/>
        <v>2668</v>
      </c>
      <c r="FB10" s="98">
        <f t="shared" si="109"/>
        <v>5646</v>
      </c>
      <c r="FC10" s="98">
        <v>2150</v>
      </c>
      <c r="FD10" s="98">
        <v>2173</v>
      </c>
      <c r="FE10" s="98">
        <f t="shared" si="110"/>
        <v>4323</v>
      </c>
      <c r="FF10" s="100">
        <f t="shared" si="111"/>
        <v>72.19610476830087</v>
      </c>
      <c r="FG10" s="100">
        <f t="shared" si="112"/>
        <v>81.446776611694148</v>
      </c>
      <c r="FH10" s="100">
        <f t="shared" si="113"/>
        <v>76.567481402763022</v>
      </c>
    </row>
    <row r="11" spans="1:181" s="119" customFormat="1" ht="15.75" customHeight="1">
      <c r="A11" s="209" t="s">
        <v>214</v>
      </c>
      <c r="B11" s="20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210"/>
      <c r="AG11" s="158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6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0"/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10"/>
      <c r="BS11" s="210"/>
      <c r="BT11" s="210"/>
      <c r="BU11" s="210"/>
      <c r="BV11" s="210"/>
      <c r="BW11" s="210"/>
      <c r="BX11" s="210"/>
      <c r="BY11" s="210"/>
      <c r="BZ11" s="210"/>
      <c r="CA11" s="210"/>
      <c r="CB11" s="210"/>
      <c r="CC11" s="210"/>
      <c r="CD11" s="210"/>
      <c r="CE11" s="210"/>
      <c r="CF11" s="210"/>
      <c r="CG11" s="210"/>
      <c r="CH11" s="210"/>
      <c r="CI11" s="210"/>
      <c r="CJ11" s="210"/>
      <c r="CK11" s="210"/>
      <c r="CL11" s="210"/>
      <c r="CM11" s="210"/>
      <c r="CN11" s="210"/>
      <c r="CO11" s="210"/>
      <c r="CP11" s="210"/>
      <c r="CQ11" s="210"/>
      <c r="CR11" s="210"/>
      <c r="CS11" s="210"/>
      <c r="CT11" s="210"/>
      <c r="CU11" s="210"/>
      <c r="CV11" s="210"/>
      <c r="CW11" s="210"/>
      <c r="CX11" s="210"/>
      <c r="CY11" s="210"/>
      <c r="CZ11" s="210"/>
      <c r="DA11" s="210"/>
      <c r="DB11" s="210"/>
      <c r="DC11" s="210"/>
      <c r="DD11" s="210"/>
      <c r="DE11" s="210"/>
      <c r="DF11" s="210"/>
      <c r="DG11" s="210"/>
      <c r="DH11" s="210"/>
      <c r="DI11" s="210"/>
      <c r="DJ11" s="210"/>
      <c r="DK11" s="210"/>
      <c r="DL11" s="210"/>
      <c r="DM11" s="210"/>
      <c r="DN11" s="210"/>
      <c r="DO11" s="210"/>
      <c r="DP11" s="210"/>
      <c r="DQ11" s="210"/>
      <c r="DR11" s="210"/>
      <c r="DS11" s="210"/>
      <c r="DT11" s="210"/>
      <c r="DU11" s="210"/>
      <c r="DV11" s="210"/>
      <c r="DW11" s="210"/>
      <c r="DX11" s="210"/>
      <c r="DY11" s="210"/>
      <c r="DZ11" s="210"/>
      <c r="EA11" s="210"/>
      <c r="EB11" s="210"/>
      <c r="EC11" s="210"/>
      <c r="ED11" s="210"/>
      <c r="EE11" s="210"/>
      <c r="EF11" s="210"/>
      <c r="EG11" s="210"/>
      <c r="EH11" s="123"/>
      <c r="EI11" s="123"/>
      <c r="EJ11" s="123"/>
      <c r="EK11" s="123"/>
      <c r="EL11" s="123"/>
      <c r="EM11" s="123"/>
      <c r="EN11" s="123"/>
      <c r="EO11" s="123"/>
      <c r="EP11" s="123"/>
      <c r="EQ11" s="123"/>
      <c r="ER11" s="123"/>
      <c r="ES11" s="123"/>
      <c r="ET11" s="123"/>
      <c r="EU11" s="123"/>
      <c r="EV11" s="123"/>
      <c r="EW11" s="123"/>
      <c r="EX11" s="123"/>
      <c r="EY11" s="123"/>
      <c r="EZ11" s="123"/>
      <c r="FA11" s="123"/>
      <c r="FB11" s="123"/>
      <c r="FC11" s="123"/>
      <c r="FD11" s="123"/>
      <c r="FE11" s="123"/>
      <c r="FF11" s="123"/>
      <c r="FG11" s="123"/>
      <c r="FH11" s="123"/>
    </row>
    <row r="12" spans="1:181" ht="28.5">
      <c r="A12" s="94">
        <v>3</v>
      </c>
      <c r="B12" s="118" t="s">
        <v>245</v>
      </c>
      <c r="C12" s="96">
        <v>314471</v>
      </c>
      <c r="D12" s="96">
        <v>295031</v>
      </c>
      <c r="E12" s="96">
        <f>C12+D12</f>
        <v>609502</v>
      </c>
      <c r="F12" s="96">
        <v>288909</v>
      </c>
      <c r="G12" s="96">
        <v>271344</v>
      </c>
      <c r="H12" s="96">
        <f>F12+G12</f>
        <v>560253</v>
      </c>
      <c r="I12" s="104"/>
      <c r="J12" s="104"/>
      <c r="K12" s="104"/>
      <c r="L12" s="97">
        <f t="shared" ref="L12:N14" si="129">F12+I12</f>
        <v>288909</v>
      </c>
      <c r="M12" s="98">
        <f t="shared" si="129"/>
        <v>271344</v>
      </c>
      <c r="N12" s="98">
        <f t="shared" si="129"/>
        <v>560253</v>
      </c>
      <c r="O12" s="116">
        <f>L12/C12</f>
        <v>0.91871428526000809</v>
      </c>
      <c r="P12" s="116">
        <f>M12/D12</f>
        <v>0.91971352162993036</v>
      </c>
      <c r="Q12" s="116">
        <f>N12/E12</f>
        <v>0.91919796817729882</v>
      </c>
      <c r="R12" s="98">
        <v>8340</v>
      </c>
      <c r="S12" s="98">
        <v>4696</v>
      </c>
      <c r="T12" s="98">
        <f>R12+S12</f>
        <v>13036</v>
      </c>
      <c r="U12" s="98">
        <v>5095</v>
      </c>
      <c r="V12" s="98">
        <v>3167</v>
      </c>
      <c r="W12" s="98">
        <f>U12+V12</f>
        <v>8262</v>
      </c>
      <c r="X12" s="103"/>
      <c r="Y12" s="103"/>
      <c r="Z12" s="103"/>
      <c r="AA12" s="98">
        <f t="shared" ref="AA12:AC13" si="130">U12+X12</f>
        <v>5095</v>
      </c>
      <c r="AB12" s="98">
        <f t="shared" si="130"/>
        <v>3167</v>
      </c>
      <c r="AC12" s="98">
        <f t="shared" si="130"/>
        <v>8262</v>
      </c>
      <c r="AD12" s="116">
        <f t="shared" ref="AD12:AF13" si="131">AA12/R12</f>
        <v>0.61091127098321341</v>
      </c>
      <c r="AE12" s="116">
        <f t="shared" si="131"/>
        <v>0.67440374787052815</v>
      </c>
      <c r="AF12" s="116">
        <f t="shared" si="131"/>
        <v>0.63378336913163547</v>
      </c>
      <c r="AG12" s="98">
        <f t="shared" ref="AG12:AL12" si="132">C12+R12</f>
        <v>322811</v>
      </c>
      <c r="AH12" s="98">
        <f t="shared" si="132"/>
        <v>299727</v>
      </c>
      <c r="AI12" s="98">
        <f t="shared" si="132"/>
        <v>622538</v>
      </c>
      <c r="AJ12" s="98">
        <f t="shared" si="132"/>
        <v>294004</v>
      </c>
      <c r="AK12" s="98">
        <f t="shared" si="132"/>
        <v>274511</v>
      </c>
      <c r="AL12" s="98">
        <f t="shared" si="132"/>
        <v>568515</v>
      </c>
      <c r="AM12" s="103"/>
      <c r="AN12" s="103"/>
      <c r="AO12" s="103"/>
      <c r="AP12" s="98">
        <f t="shared" ref="AP12:AR14" si="133">L12+AA12</f>
        <v>294004</v>
      </c>
      <c r="AQ12" s="98">
        <f t="shared" si="133"/>
        <v>274511</v>
      </c>
      <c r="AR12" s="98">
        <f t="shared" si="133"/>
        <v>568515</v>
      </c>
      <c r="AS12" s="116">
        <f>AP12/AG12</f>
        <v>0.91076202483806312</v>
      </c>
      <c r="AT12" s="116">
        <f>AQ12/AH12</f>
        <v>0.9158701084653702</v>
      </c>
      <c r="AU12" s="116">
        <f>AR12/AI12</f>
        <v>0.91322136158756573</v>
      </c>
      <c r="AV12" s="99">
        <v>58595</v>
      </c>
      <c r="AW12" s="99">
        <v>57980</v>
      </c>
      <c r="AX12" s="99">
        <f>+AV12+AW12</f>
        <v>116575</v>
      </c>
      <c r="AY12" s="99">
        <v>51610</v>
      </c>
      <c r="AZ12" s="99">
        <v>51191</v>
      </c>
      <c r="BA12" s="99">
        <f>+AY12+AZ12</f>
        <v>102801</v>
      </c>
      <c r="BB12" s="104"/>
      <c r="BC12" s="104"/>
      <c r="BD12" s="104"/>
      <c r="BE12" s="99">
        <f t="shared" ref="BE12:BG14" si="134">+AY12+BB12</f>
        <v>51610</v>
      </c>
      <c r="BF12" s="99">
        <f t="shared" si="134"/>
        <v>51191</v>
      </c>
      <c r="BG12" s="99">
        <f t="shared" si="134"/>
        <v>102801</v>
      </c>
      <c r="BH12" s="116">
        <f>BE12/AV12</f>
        <v>0.88079187643996926</v>
      </c>
      <c r="BI12" s="116">
        <f>BF12/AW12</f>
        <v>0.88290789927561231</v>
      </c>
      <c r="BJ12" s="116">
        <f>BG12/AX12</f>
        <v>0.8818443062406176</v>
      </c>
      <c r="BK12" s="98">
        <v>2425</v>
      </c>
      <c r="BL12" s="98">
        <v>1517</v>
      </c>
      <c r="BM12" s="98">
        <f>BK12+BL12</f>
        <v>3942</v>
      </c>
      <c r="BN12" s="99">
        <v>1379</v>
      </c>
      <c r="BO12" s="99">
        <v>964</v>
      </c>
      <c r="BP12" s="99">
        <f>BN12+BO12</f>
        <v>2343</v>
      </c>
      <c r="BQ12" s="104"/>
      <c r="BR12" s="104"/>
      <c r="BS12" s="104"/>
      <c r="BT12" s="99">
        <f>+BN12+BQ12</f>
        <v>1379</v>
      </c>
      <c r="BU12" s="99">
        <f>+BO12+BR12</f>
        <v>964</v>
      </c>
      <c r="BV12" s="99">
        <f>+BP12+BS12</f>
        <v>2343</v>
      </c>
      <c r="BW12" s="116">
        <f>BT12/BK12</f>
        <v>0.56865979381443299</v>
      </c>
      <c r="BX12" s="116">
        <f>BU12/BL12</f>
        <v>0.63546473302570861</v>
      </c>
      <c r="BY12" s="116">
        <f>BV12/BM12</f>
        <v>0.5943683409436834</v>
      </c>
      <c r="BZ12" s="98">
        <f t="shared" ref="BZ12:CE12" si="135">AV12+BK12</f>
        <v>61020</v>
      </c>
      <c r="CA12" s="98">
        <f t="shared" si="135"/>
        <v>59497</v>
      </c>
      <c r="CB12" s="98">
        <f t="shared" si="135"/>
        <v>120517</v>
      </c>
      <c r="CC12" s="98">
        <f t="shared" si="135"/>
        <v>52989</v>
      </c>
      <c r="CD12" s="98">
        <f t="shared" si="135"/>
        <v>52155</v>
      </c>
      <c r="CE12" s="98">
        <f t="shared" si="135"/>
        <v>105144</v>
      </c>
      <c r="CF12" s="103"/>
      <c r="CG12" s="103"/>
      <c r="CH12" s="103"/>
      <c r="CI12" s="98">
        <f t="shared" ref="CI12:CK14" si="136">BE12+BT12</f>
        <v>52989</v>
      </c>
      <c r="CJ12" s="98">
        <f t="shared" si="136"/>
        <v>52155</v>
      </c>
      <c r="CK12" s="98">
        <f t="shared" si="136"/>
        <v>105144</v>
      </c>
      <c r="CL12" s="116">
        <f>CI12/BZ12</f>
        <v>0.86838741396263519</v>
      </c>
      <c r="CM12" s="116">
        <f>CJ12/CA12</f>
        <v>0.87659882010857693</v>
      </c>
      <c r="CN12" s="116">
        <f>CK12/CB12</f>
        <v>0.87244123235726079</v>
      </c>
      <c r="CO12" s="99">
        <v>14898</v>
      </c>
      <c r="CP12" s="99">
        <v>14787</v>
      </c>
      <c r="CQ12" s="99">
        <f>+CO12+CP12</f>
        <v>29685</v>
      </c>
      <c r="CR12" s="99">
        <v>12543</v>
      </c>
      <c r="CS12" s="99">
        <v>12328</v>
      </c>
      <c r="CT12" s="99">
        <f>+CR12+CS12</f>
        <v>24871</v>
      </c>
      <c r="CU12" s="104"/>
      <c r="CV12" s="104"/>
      <c r="CW12" s="104"/>
      <c r="CX12" s="99">
        <f>+CR12+CU12</f>
        <v>12543</v>
      </c>
      <c r="CY12" s="99">
        <f>+CS12+CV12</f>
        <v>12328</v>
      </c>
      <c r="CZ12" s="99">
        <f>+CT12+CW12</f>
        <v>24871</v>
      </c>
      <c r="DA12" s="116">
        <f t="shared" ref="DA12:DC14" si="137">CX12/CO12</f>
        <v>0.84192509061619014</v>
      </c>
      <c r="DB12" s="116">
        <f t="shared" si="137"/>
        <v>0.83370528166632851</v>
      </c>
      <c r="DC12" s="116">
        <f t="shared" si="137"/>
        <v>0.83783055415192853</v>
      </c>
      <c r="DD12" s="98">
        <v>441</v>
      </c>
      <c r="DE12" s="98">
        <v>336</v>
      </c>
      <c r="DF12" s="98">
        <f>DD12+DE12</f>
        <v>777</v>
      </c>
      <c r="DG12" s="99">
        <v>256</v>
      </c>
      <c r="DH12" s="99">
        <v>209</v>
      </c>
      <c r="DI12" s="99">
        <f>+DG12+DH12</f>
        <v>465</v>
      </c>
      <c r="DJ12" s="104"/>
      <c r="DK12" s="104"/>
      <c r="DL12" s="104"/>
      <c r="DM12" s="99">
        <f>+DG12+DJ12</f>
        <v>256</v>
      </c>
      <c r="DN12" s="99">
        <f>+DH12+DK12</f>
        <v>209</v>
      </c>
      <c r="DO12" s="99">
        <f>+DI12+DL12</f>
        <v>465</v>
      </c>
      <c r="DP12" s="116">
        <f t="shared" ref="DP12:DR13" si="138">DM12/DD12</f>
        <v>0.58049886621315194</v>
      </c>
      <c r="DQ12" s="116">
        <f t="shared" si="138"/>
        <v>0.62202380952380953</v>
      </c>
      <c r="DR12" s="116">
        <f t="shared" si="138"/>
        <v>0.59845559845559848</v>
      </c>
      <c r="DS12" s="98">
        <f t="shared" ref="DS12:DX12" si="139">CO12+DD12</f>
        <v>15339</v>
      </c>
      <c r="DT12" s="98">
        <f t="shared" si="139"/>
        <v>15123</v>
      </c>
      <c r="DU12" s="98">
        <f t="shared" si="139"/>
        <v>30462</v>
      </c>
      <c r="DV12" s="98">
        <f t="shared" si="139"/>
        <v>12799</v>
      </c>
      <c r="DW12" s="98">
        <f t="shared" si="139"/>
        <v>12537</v>
      </c>
      <c r="DX12" s="98">
        <f t="shared" si="139"/>
        <v>25336</v>
      </c>
      <c r="DY12" s="103"/>
      <c r="DZ12" s="103"/>
      <c r="EA12" s="103"/>
      <c r="EB12" s="98">
        <f>CX12+DM12</f>
        <v>12799</v>
      </c>
      <c r="EC12" s="98">
        <f>CY12+DN12</f>
        <v>12537</v>
      </c>
      <c r="ED12" s="98">
        <f>CZ12+DO12</f>
        <v>25336</v>
      </c>
      <c r="EE12" s="116">
        <f>EB12/DS12</f>
        <v>0.83440902275246109</v>
      </c>
      <c r="EF12" s="116">
        <f>EC12/DT12</f>
        <v>0.82900218210672483</v>
      </c>
      <c r="EG12" s="116">
        <f>ED12/DU12</f>
        <v>0.8317247718468912</v>
      </c>
      <c r="EH12" s="98">
        <f>+AP12</f>
        <v>294004</v>
      </c>
      <c r="EI12" s="98">
        <f>+AQ12</f>
        <v>274511</v>
      </c>
      <c r="EJ12" s="98">
        <f>+AR12</f>
        <v>568515</v>
      </c>
      <c r="EK12" s="98">
        <v>275181</v>
      </c>
      <c r="EL12" s="98">
        <v>262344</v>
      </c>
      <c r="EM12" s="98">
        <f t="shared" si="96"/>
        <v>537525</v>
      </c>
      <c r="EN12" s="187">
        <f t="shared" ref="EN12" si="140">+EK12*100/EH12</f>
        <v>93.597706153657768</v>
      </c>
      <c r="EO12" s="187">
        <f t="shared" ref="EO12" si="141">+EL12*100/EI12</f>
        <v>95.56775502621025</v>
      </c>
      <c r="EP12" s="187">
        <f t="shared" ref="EP12" si="142">+EM12*100/EJ12</f>
        <v>94.548956491913145</v>
      </c>
      <c r="EQ12" s="98">
        <f>+CI12</f>
        <v>52989</v>
      </c>
      <c r="ER12" s="98">
        <f>+CJ12</f>
        <v>52155</v>
      </c>
      <c r="ES12" s="98">
        <f>+CK12</f>
        <v>105144</v>
      </c>
      <c r="ET12" s="188">
        <v>47638</v>
      </c>
      <c r="EU12" s="188">
        <v>48498</v>
      </c>
      <c r="EV12" s="188">
        <f t="shared" ref="EV12" si="143">ET12+EU12</f>
        <v>96136</v>
      </c>
      <c r="EW12" s="189">
        <f t="shared" ref="EW12" si="144">+ET12*100/EQ12</f>
        <v>89.901677706693846</v>
      </c>
      <c r="EX12" s="189">
        <f t="shared" ref="EX12" si="145">+EU12*100/ER12</f>
        <v>92.988208225481742</v>
      </c>
      <c r="EY12" s="189">
        <f t="shared" ref="EY12" si="146">+EV12*100/ES12</f>
        <v>91.432701818458497</v>
      </c>
      <c r="EZ12" s="98">
        <f>+EB12</f>
        <v>12799</v>
      </c>
      <c r="FA12" s="98">
        <f>+EC12</f>
        <v>12537</v>
      </c>
      <c r="FB12" s="98">
        <f>+ED12</f>
        <v>25336</v>
      </c>
      <c r="FC12" s="188">
        <v>11534</v>
      </c>
      <c r="FD12" s="188">
        <v>11576</v>
      </c>
      <c r="FE12" s="188">
        <f t="shared" ref="FE12" si="147">FC12+FD12</f>
        <v>23110</v>
      </c>
      <c r="FF12" s="189">
        <f t="shared" ref="FF12" si="148">+FC12*100/EZ12</f>
        <v>90.11641534494882</v>
      </c>
      <c r="FG12" s="189">
        <f t="shared" ref="FG12" si="149">+FD12*100/FA12</f>
        <v>92.334689319613943</v>
      </c>
      <c r="FH12" s="189">
        <f t="shared" ref="FH12" si="150">+FE12*100/FB12</f>
        <v>91.214082728133874</v>
      </c>
    </row>
    <row r="13" spans="1:181" ht="28.5">
      <c r="A13" s="94">
        <v>4</v>
      </c>
      <c r="B13" s="118" t="s">
        <v>246</v>
      </c>
      <c r="C13" s="96">
        <v>257095</v>
      </c>
      <c r="D13" s="96">
        <v>250843</v>
      </c>
      <c r="E13" s="96">
        <f>C13+D13</f>
        <v>507938</v>
      </c>
      <c r="F13" s="96">
        <v>213264</v>
      </c>
      <c r="G13" s="96">
        <v>214150</v>
      </c>
      <c r="H13" s="96">
        <f>F13+G13</f>
        <v>427414</v>
      </c>
      <c r="I13" s="96">
        <v>29122</v>
      </c>
      <c r="J13" s="96">
        <v>24333</v>
      </c>
      <c r="K13" s="96">
        <f>I13+J13</f>
        <v>53455</v>
      </c>
      <c r="L13" s="97">
        <f t="shared" si="129"/>
        <v>242386</v>
      </c>
      <c r="M13" s="98">
        <f t="shared" si="129"/>
        <v>238483</v>
      </c>
      <c r="N13" s="98">
        <f t="shared" si="129"/>
        <v>480869</v>
      </c>
      <c r="O13" s="116">
        <f t="shared" ref="O13" si="151">L13/C13</f>
        <v>0.94278768548590985</v>
      </c>
      <c r="P13" s="116">
        <f>M13/D13</f>
        <v>0.95072615141742045</v>
      </c>
      <c r="Q13" s="116">
        <f>N13/E13</f>
        <v>0.94670806279506559</v>
      </c>
      <c r="R13" s="98">
        <v>16034</v>
      </c>
      <c r="S13" s="98">
        <v>9729</v>
      </c>
      <c r="T13" s="98">
        <f>R13+S13</f>
        <v>25763</v>
      </c>
      <c r="U13" s="98">
        <v>5466</v>
      </c>
      <c r="V13" s="98">
        <v>3788</v>
      </c>
      <c r="W13" s="98">
        <f>U13+V13</f>
        <v>9254</v>
      </c>
      <c r="X13" s="103"/>
      <c r="Y13" s="103"/>
      <c r="Z13" s="103"/>
      <c r="AA13" s="98">
        <f t="shared" si="130"/>
        <v>5466</v>
      </c>
      <c r="AB13" s="98">
        <f t="shared" si="130"/>
        <v>3788</v>
      </c>
      <c r="AC13" s="98">
        <f t="shared" si="130"/>
        <v>9254</v>
      </c>
      <c r="AD13" s="116">
        <f t="shared" si="131"/>
        <v>0.34090058625420983</v>
      </c>
      <c r="AE13" s="116">
        <f t="shared" si="131"/>
        <v>0.38935142357899066</v>
      </c>
      <c r="AF13" s="116">
        <f t="shared" si="131"/>
        <v>0.3591972984512673</v>
      </c>
      <c r="AG13" s="98">
        <f t="shared" ref="AG13" si="152">C13+R13</f>
        <v>273129</v>
      </c>
      <c r="AH13" s="98">
        <f t="shared" ref="AH13:AO14" si="153">D13+S13</f>
        <v>260572</v>
      </c>
      <c r="AI13" s="98">
        <f t="shared" si="153"/>
        <v>533701</v>
      </c>
      <c r="AJ13" s="98">
        <f t="shared" si="153"/>
        <v>218730</v>
      </c>
      <c r="AK13" s="98">
        <f t="shared" si="153"/>
        <v>217938</v>
      </c>
      <c r="AL13" s="98">
        <f t="shared" si="153"/>
        <v>436668</v>
      </c>
      <c r="AM13" s="98">
        <f t="shared" si="153"/>
        <v>29122</v>
      </c>
      <c r="AN13" s="98">
        <f t="shared" si="153"/>
        <v>24333</v>
      </c>
      <c r="AO13" s="98">
        <f t="shared" si="153"/>
        <v>53455</v>
      </c>
      <c r="AP13" s="98">
        <f t="shared" si="133"/>
        <v>247852</v>
      </c>
      <c r="AQ13" s="98">
        <f t="shared" si="133"/>
        <v>242271</v>
      </c>
      <c r="AR13" s="98">
        <f t="shared" si="133"/>
        <v>490123</v>
      </c>
      <c r="AS13" s="116">
        <f t="shared" ref="AS13" si="154">AP13/AG13</f>
        <v>0.90745398694389834</v>
      </c>
      <c r="AT13" s="116">
        <f>AQ13/AH13</f>
        <v>0.92976605314462024</v>
      </c>
      <c r="AU13" s="116">
        <f>AR13/AI13</f>
        <v>0.91834753916518796</v>
      </c>
      <c r="AV13" s="99">
        <v>44539</v>
      </c>
      <c r="AW13" s="99">
        <v>45083</v>
      </c>
      <c r="AX13" s="99">
        <f>+AV13+AW13</f>
        <v>89622</v>
      </c>
      <c r="AY13" s="99">
        <v>35489</v>
      </c>
      <c r="AZ13" s="99">
        <v>37046</v>
      </c>
      <c r="BA13" s="99">
        <f>+AY13+AZ13</f>
        <v>72535</v>
      </c>
      <c r="BB13" s="99">
        <v>5852</v>
      </c>
      <c r="BC13" s="99">
        <v>5331</v>
      </c>
      <c r="BD13" s="99">
        <f>+BB13+BC13</f>
        <v>11183</v>
      </c>
      <c r="BE13" s="99">
        <f t="shared" si="134"/>
        <v>41341</v>
      </c>
      <c r="BF13" s="99">
        <f t="shared" si="134"/>
        <v>42377</v>
      </c>
      <c r="BG13" s="99">
        <f t="shared" si="134"/>
        <v>83718</v>
      </c>
      <c r="BH13" s="116">
        <f t="shared" ref="BH13" si="155">BE13/AV13</f>
        <v>0.92819775926715908</v>
      </c>
      <c r="BI13" s="116">
        <f>BF13/AW13</f>
        <v>0.93997737506377121</v>
      </c>
      <c r="BJ13" s="116">
        <f>BG13/AX13</f>
        <v>0.93412331793532843</v>
      </c>
      <c r="BK13" s="98">
        <v>3295</v>
      </c>
      <c r="BL13" s="98">
        <v>2173</v>
      </c>
      <c r="BM13" s="98">
        <f>BK13+BL13</f>
        <v>5468</v>
      </c>
      <c r="BN13" s="99">
        <v>1099</v>
      </c>
      <c r="BO13" s="99">
        <v>768</v>
      </c>
      <c r="BP13" s="99">
        <f>BN13+BO13</f>
        <v>1867</v>
      </c>
      <c r="BQ13" s="104"/>
      <c r="BR13" s="104"/>
      <c r="BS13" s="104"/>
      <c r="BT13" s="99">
        <f>+BN13+BQ13</f>
        <v>1099</v>
      </c>
      <c r="BU13" s="99">
        <f t="shared" ref="BU13" si="156">+BO13+BR13</f>
        <v>768</v>
      </c>
      <c r="BV13" s="99">
        <f t="shared" ref="BV13" si="157">+BP13+BS13</f>
        <v>1867</v>
      </c>
      <c r="BW13" s="116">
        <f t="shared" ref="BW13" si="158">BT13/BK13</f>
        <v>0.33353566009104701</v>
      </c>
      <c r="BX13" s="116">
        <f>BU13/BL13</f>
        <v>0.3534284399447768</v>
      </c>
      <c r="BY13" s="116">
        <f>BV13/BM13</f>
        <v>0.34144111192392101</v>
      </c>
      <c r="BZ13" s="98">
        <f t="shared" ref="BZ13" si="159">AV13+BK13</f>
        <v>47834</v>
      </c>
      <c r="CA13" s="98">
        <f t="shared" ref="CA13" si="160">AW13+BL13</f>
        <v>47256</v>
      </c>
      <c r="CB13" s="98">
        <f>AX13+BM13</f>
        <v>95090</v>
      </c>
      <c r="CC13" s="98">
        <f t="shared" ref="CC13" si="161">AY13+BN13</f>
        <v>36588</v>
      </c>
      <c r="CD13" s="98">
        <f t="shared" ref="CD13" si="162">AZ13+BO13</f>
        <v>37814</v>
      </c>
      <c r="CE13" s="98">
        <f>BA13+BP13</f>
        <v>74402</v>
      </c>
      <c r="CF13" s="98">
        <f t="shared" ref="CF13" si="163">BB13+BQ13</f>
        <v>5852</v>
      </c>
      <c r="CG13" s="98">
        <f t="shared" ref="CG13" si="164">BC13+BR13</f>
        <v>5331</v>
      </c>
      <c r="CH13" s="98">
        <f>BD13+BS13</f>
        <v>11183</v>
      </c>
      <c r="CI13" s="98">
        <f t="shared" si="136"/>
        <v>42440</v>
      </c>
      <c r="CJ13" s="98">
        <f t="shared" si="136"/>
        <v>43145</v>
      </c>
      <c r="CK13" s="98">
        <f t="shared" si="136"/>
        <v>85585</v>
      </c>
      <c r="CL13" s="116">
        <f t="shared" ref="CL13" si="165">CI13/BZ13</f>
        <v>0.88723502111468833</v>
      </c>
      <c r="CM13" s="116">
        <f t="shared" ref="CM13" si="166">CJ13/CA13</f>
        <v>0.91300575588285082</v>
      </c>
      <c r="CN13" s="116">
        <f t="shared" ref="CN13" si="167">CK13/CB13</f>
        <v>0.90004206541171516</v>
      </c>
      <c r="CO13" s="99">
        <v>25213</v>
      </c>
      <c r="CP13" s="99">
        <v>24041</v>
      </c>
      <c r="CQ13" s="99">
        <f>+CO13+CP13</f>
        <v>49254</v>
      </c>
      <c r="CR13" s="99">
        <v>20652</v>
      </c>
      <c r="CS13" s="99">
        <v>19558</v>
      </c>
      <c r="CT13" s="99">
        <f>+CR13+CS13</f>
        <v>40210</v>
      </c>
      <c r="CU13" s="99">
        <v>2692</v>
      </c>
      <c r="CV13" s="99">
        <v>2629</v>
      </c>
      <c r="CW13" s="99">
        <f>+CU13+CV13</f>
        <v>5321</v>
      </c>
      <c r="CX13" s="99">
        <f t="shared" ref="CX13" si="168">+CR13+CU13</f>
        <v>23344</v>
      </c>
      <c r="CY13" s="99">
        <f>+CS13+CV13</f>
        <v>22187</v>
      </c>
      <c r="CZ13" s="99">
        <f>+CT13+CW13</f>
        <v>45531</v>
      </c>
      <c r="DA13" s="116">
        <f t="shared" si="137"/>
        <v>0.92587157418791888</v>
      </c>
      <c r="DB13" s="116">
        <f t="shared" si="137"/>
        <v>0.92288174368786657</v>
      </c>
      <c r="DC13" s="116">
        <f t="shared" si="137"/>
        <v>0.92441223047874288</v>
      </c>
      <c r="DD13" s="98">
        <v>1450</v>
      </c>
      <c r="DE13" s="98">
        <v>1086</v>
      </c>
      <c r="DF13" s="98">
        <f>DD13+DE13</f>
        <v>2536</v>
      </c>
      <c r="DG13" s="99">
        <v>519</v>
      </c>
      <c r="DH13" s="99">
        <v>370</v>
      </c>
      <c r="DI13" s="99">
        <f>+DG13+DH13</f>
        <v>889</v>
      </c>
      <c r="DJ13" s="104"/>
      <c r="DK13" s="104"/>
      <c r="DL13" s="104"/>
      <c r="DM13" s="99">
        <f t="shared" ref="DM13" si="169">+DG13+DJ13</f>
        <v>519</v>
      </c>
      <c r="DN13" s="99">
        <f>+DH13+DK13</f>
        <v>370</v>
      </c>
      <c r="DO13" s="99">
        <f>+DI13+DL13</f>
        <v>889</v>
      </c>
      <c r="DP13" s="116">
        <f t="shared" si="138"/>
        <v>0.35793103448275865</v>
      </c>
      <c r="DQ13" s="116">
        <f t="shared" si="138"/>
        <v>0.3406998158379374</v>
      </c>
      <c r="DR13" s="116">
        <f t="shared" si="138"/>
        <v>0.35055205047318611</v>
      </c>
      <c r="DS13" s="98">
        <f t="shared" ref="DS13:DU14" si="170">CO13+DD13</f>
        <v>26663</v>
      </c>
      <c r="DT13" s="98">
        <f t="shared" si="170"/>
        <v>25127</v>
      </c>
      <c r="DU13" s="98">
        <f t="shared" si="170"/>
        <v>51790</v>
      </c>
      <c r="DV13" s="98">
        <f t="shared" ref="DV13" si="171">CR13+DG13</f>
        <v>21171</v>
      </c>
      <c r="DW13" s="98">
        <f t="shared" ref="DW13" si="172">CS13+DH13</f>
        <v>19928</v>
      </c>
      <c r="DX13" s="98">
        <f>CT13+DI13</f>
        <v>41099</v>
      </c>
      <c r="DY13" s="98">
        <f t="shared" ref="DY13" si="173">CU13+DJ13</f>
        <v>2692</v>
      </c>
      <c r="DZ13" s="98">
        <f t="shared" ref="DZ13" si="174">CV13+DK13</f>
        <v>2629</v>
      </c>
      <c r="EA13" s="98">
        <f>CW13+DL13</f>
        <v>5321</v>
      </c>
      <c r="EB13" s="98">
        <f t="shared" ref="EB13" si="175">CX13+DM13</f>
        <v>23863</v>
      </c>
      <c r="EC13" s="98">
        <f t="shared" ref="EC13" si="176">CY13+DN13</f>
        <v>22557</v>
      </c>
      <c r="ED13" s="98">
        <f>CZ13+DO13</f>
        <v>46420</v>
      </c>
      <c r="EE13" s="116">
        <f t="shared" ref="EE13" si="177">EB13/DS13</f>
        <v>0.89498556051457079</v>
      </c>
      <c r="EF13" s="116">
        <f t="shared" ref="EF13" si="178">EC13/DT13</f>
        <v>0.89771958451068568</v>
      </c>
      <c r="EG13" s="116">
        <f>ED13/DU13</f>
        <v>0.89631202934929521</v>
      </c>
      <c r="EH13" s="98">
        <f t="shared" ref="EH13" si="179">+AP13</f>
        <v>247852</v>
      </c>
      <c r="EI13" s="98">
        <f>+AQ13</f>
        <v>242271</v>
      </c>
      <c r="EJ13" s="98">
        <f>+AR13</f>
        <v>490123</v>
      </c>
      <c r="EK13" s="103"/>
      <c r="EL13" s="103"/>
      <c r="EM13" s="103"/>
      <c r="EN13" s="103"/>
      <c r="EO13" s="103"/>
      <c r="EP13" s="103"/>
      <c r="EQ13" s="98">
        <f t="shared" ref="EQ13" si="180">+CI13</f>
        <v>42440</v>
      </c>
      <c r="ER13" s="98">
        <f>+CJ13</f>
        <v>43145</v>
      </c>
      <c r="ES13" s="98">
        <f>+CK13</f>
        <v>85585</v>
      </c>
      <c r="ET13" s="103"/>
      <c r="EU13" s="103"/>
      <c r="EV13" s="103"/>
      <c r="EW13" s="110"/>
      <c r="EX13" s="110"/>
      <c r="EY13" s="110"/>
      <c r="EZ13" s="98">
        <f t="shared" ref="EZ13" si="181">+EB13</f>
        <v>23863</v>
      </c>
      <c r="FA13" s="98">
        <f>+EC13</f>
        <v>22557</v>
      </c>
      <c r="FB13" s="98">
        <f>+ED13</f>
        <v>46420</v>
      </c>
      <c r="FC13" s="103"/>
      <c r="FD13" s="103"/>
      <c r="FE13" s="103"/>
      <c r="FF13" s="110"/>
      <c r="FG13" s="110"/>
      <c r="FH13" s="110"/>
    </row>
    <row r="14" spans="1:181" ht="27" customHeight="1">
      <c r="A14" s="94">
        <v>5</v>
      </c>
      <c r="B14" s="118" t="s">
        <v>134</v>
      </c>
      <c r="C14" s="96">
        <v>188722</v>
      </c>
      <c r="D14" s="96">
        <v>194034</v>
      </c>
      <c r="E14" s="96">
        <f>C14+D14</f>
        <v>382756</v>
      </c>
      <c r="F14" s="96">
        <v>93479</v>
      </c>
      <c r="G14" s="96">
        <v>90464</v>
      </c>
      <c r="H14" s="96">
        <f>F14+G14</f>
        <v>183943</v>
      </c>
      <c r="I14" s="96">
        <v>17722</v>
      </c>
      <c r="J14" s="96">
        <v>16531</v>
      </c>
      <c r="K14" s="96">
        <f>I14+J14</f>
        <v>34253</v>
      </c>
      <c r="L14" s="97">
        <f t="shared" si="129"/>
        <v>111201</v>
      </c>
      <c r="M14" s="98">
        <f t="shared" si="129"/>
        <v>106995</v>
      </c>
      <c r="N14" s="98">
        <f t="shared" si="129"/>
        <v>218196</v>
      </c>
      <c r="O14" s="116">
        <f>L14/C14</f>
        <v>0.58923178007863419</v>
      </c>
      <c r="P14" s="116">
        <f>M14/D14</f>
        <v>0.55142397724110204</v>
      </c>
      <c r="Q14" s="116">
        <f>N14/E14</f>
        <v>0.57006552477296246</v>
      </c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12"/>
      <c r="AE14" s="112"/>
      <c r="AF14" s="112"/>
      <c r="AG14" s="98">
        <f>C14+R14</f>
        <v>188722</v>
      </c>
      <c r="AH14" s="98">
        <f t="shared" si="153"/>
        <v>194034</v>
      </c>
      <c r="AI14" s="98">
        <f t="shared" si="153"/>
        <v>382756</v>
      </c>
      <c r="AJ14" s="98">
        <f t="shared" si="153"/>
        <v>93479</v>
      </c>
      <c r="AK14" s="98">
        <f t="shared" si="153"/>
        <v>90464</v>
      </c>
      <c r="AL14" s="98">
        <f t="shared" si="153"/>
        <v>183943</v>
      </c>
      <c r="AM14" s="98">
        <f t="shared" si="153"/>
        <v>17722</v>
      </c>
      <c r="AN14" s="98">
        <f t="shared" si="153"/>
        <v>16531</v>
      </c>
      <c r="AO14" s="98">
        <f t="shared" si="153"/>
        <v>34253</v>
      </c>
      <c r="AP14" s="98">
        <f t="shared" si="133"/>
        <v>111201</v>
      </c>
      <c r="AQ14" s="98">
        <f t="shared" si="133"/>
        <v>106995</v>
      </c>
      <c r="AR14" s="98">
        <f t="shared" si="133"/>
        <v>218196</v>
      </c>
      <c r="AS14" s="116">
        <f>AP14/AG14</f>
        <v>0.58923178007863419</v>
      </c>
      <c r="AT14" s="116">
        <f>AQ14/AH14</f>
        <v>0.55142397724110204</v>
      </c>
      <c r="AU14" s="116">
        <f>AR14/AI14</f>
        <v>0.57006552477296246</v>
      </c>
      <c r="AV14" s="99">
        <v>17883</v>
      </c>
      <c r="AW14" s="99">
        <v>18381</v>
      </c>
      <c r="AX14" s="99">
        <f>+AV14+AW14</f>
        <v>36264</v>
      </c>
      <c r="AY14" s="99">
        <v>7656</v>
      </c>
      <c r="AZ14" s="99">
        <v>7191</v>
      </c>
      <c r="BA14" s="99">
        <f>+AY14+AZ14</f>
        <v>14847</v>
      </c>
      <c r="BB14" s="99">
        <v>1889</v>
      </c>
      <c r="BC14" s="99">
        <v>1770</v>
      </c>
      <c r="BD14" s="99">
        <f>+BB14+BC14</f>
        <v>3659</v>
      </c>
      <c r="BE14" s="99">
        <f t="shared" si="134"/>
        <v>9545</v>
      </c>
      <c r="BF14" s="99">
        <f t="shared" si="134"/>
        <v>8961</v>
      </c>
      <c r="BG14" s="99">
        <f t="shared" si="134"/>
        <v>18506</v>
      </c>
      <c r="BH14" s="116">
        <f>BE14/AV14</f>
        <v>0.53374713414975117</v>
      </c>
      <c r="BI14" s="116">
        <f>BF14/AW14</f>
        <v>0.48751428105108535</v>
      </c>
      <c r="BJ14" s="116">
        <f>BG14/AX14</f>
        <v>0.51031325832781826</v>
      </c>
      <c r="BK14" s="103"/>
      <c r="BL14" s="103"/>
      <c r="BM14" s="103"/>
      <c r="BN14" s="104"/>
      <c r="BO14" s="104"/>
      <c r="BP14" s="104"/>
      <c r="BQ14" s="104"/>
      <c r="BR14" s="104"/>
      <c r="BS14" s="104"/>
      <c r="BT14" s="104"/>
      <c r="BU14" s="104"/>
      <c r="BV14" s="104"/>
      <c r="BW14" s="112"/>
      <c r="BX14" s="112"/>
      <c r="BY14" s="112"/>
      <c r="BZ14" s="98">
        <f>AV14+BK14</f>
        <v>17883</v>
      </c>
      <c r="CA14" s="98">
        <f>AW14+BL14</f>
        <v>18381</v>
      </c>
      <c r="CB14" s="98">
        <f>AX14+BM14</f>
        <v>36264</v>
      </c>
      <c r="CC14" s="98">
        <f>AY14+BN14</f>
        <v>7656</v>
      </c>
      <c r="CD14" s="98">
        <f>AZ14+BO14</f>
        <v>7191</v>
      </c>
      <c r="CE14" s="98">
        <f>BA14+BP14</f>
        <v>14847</v>
      </c>
      <c r="CF14" s="98">
        <f>BB14+BQ14</f>
        <v>1889</v>
      </c>
      <c r="CG14" s="98">
        <f>BC14+BR14</f>
        <v>1770</v>
      </c>
      <c r="CH14" s="98">
        <f>BD14+BS14</f>
        <v>3659</v>
      </c>
      <c r="CI14" s="98">
        <f t="shared" si="136"/>
        <v>9545</v>
      </c>
      <c r="CJ14" s="98">
        <f t="shared" si="136"/>
        <v>8961</v>
      </c>
      <c r="CK14" s="98">
        <f t="shared" si="136"/>
        <v>18506</v>
      </c>
      <c r="CL14" s="116">
        <f>CI14/BZ14</f>
        <v>0.53374713414975117</v>
      </c>
      <c r="CM14" s="116">
        <f>CJ14/CA14</f>
        <v>0.48751428105108535</v>
      </c>
      <c r="CN14" s="116">
        <f>CK14/CB14</f>
        <v>0.51031325832781826</v>
      </c>
      <c r="CO14" s="99">
        <v>37511</v>
      </c>
      <c r="CP14" s="99">
        <v>37393</v>
      </c>
      <c r="CQ14" s="99">
        <f>+CO14+CP14</f>
        <v>74904</v>
      </c>
      <c r="CR14" s="99">
        <v>15255</v>
      </c>
      <c r="CS14" s="99">
        <v>14072</v>
      </c>
      <c r="CT14" s="99">
        <f>+CR14+CS14</f>
        <v>29327</v>
      </c>
      <c r="CU14" s="99">
        <v>4510</v>
      </c>
      <c r="CV14" s="99">
        <v>3957</v>
      </c>
      <c r="CW14" s="99">
        <f>+CU14+CV14</f>
        <v>8467</v>
      </c>
      <c r="CX14" s="99">
        <f>+CR14+CU14</f>
        <v>19765</v>
      </c>
      <c r="CY14" s="99">
        <f>+CS14+CV14</f>
        <v>18029</v>
      </c>
      <c r="CZ14" s="99">
        <f>+CT14+CW14</f>
        <v>37794</v>
      </c>
      <c r="DA14" s="116">
        <f t="shared" si="137"/>
        <v>0.52691210578230385</v>
      </c>
      <c r="DB14" s="116">
        <f t="shared" si="137"/>
        <v>0.48214906533308372</v>
      </c>
      <c r="DC14" s="116">
        <f t="shared" si="137"/>
        <v>0.5045658442806793</v>
      </c>
      <c r="DD14" s="103"/>
      <c r="DE14" s="103"/>
      <c r="DF14" s="103"/>
      <c r="DG14" s="104"/>
      <c r="DH14" s="104"/>
      <c r="DI14" s="104"/>
      <c r="DJ14" s="104"/>
      <c r="DK14" s="104"/>
      <c r="DL14" s="104"/>
      <c r="DM14" s="104"/>
      <c r="DN14" s="104"/>
      <c r="DO14" s="104"/>
      <c r="DP14" s="112"/>
      <c r="DQ14" s="112"/>
      <c r="DR14" s="112"/>
      <c r="DS14" s="98">
        <f t="shared" si="170"/>
        <v>37511</v>
      </c>
      <c r="DT14" s="98">
        <f t="shared" si="170"/>
        <v>37393</v>
      </c>
      <c r="DU14" s="98">
        <f t="shared" si="170"/>
        <v>74904</v>
      </c>
      <c r="DV14" s="98">
        <f>CR14+DG14</f>
        <v>15255</v>
      </c>
      <c r="DW14" s="98">
        <f>CS14+DH14</f>
        <v>14072</v>
      </c>
      <c r="DX14" s="98">
        <f>CT14+DI14</f>
        <v>29327</v>
      </c>
      <c r="DY14" s="98">
        <f>CU14+DJ14</f>
        <v>4510</v>
      </c>
      <c r="DZ14" s="98">
        <f>CV14+DK14</f>
        <v>3957</v>
      </c>
      <c r="EA14" s="98">
        <f>CW14+DL14</f>
        <v>8467</v>
      </c>
      <c r="EB14" s="98">
        <f>CX14+DM14</f>
        <v>19765</v>
      </c>
      <c r="EC14" s="98">
        <f>CY14+DN14</f>
        <v>18029</v>
      </c>
      <c r="ED14" s="98">
        <f>CZ14+DO14</f>
        <v>37794</v>
      </c>
      <c r="EE14" s="116">
        <f>EB14/DS14</f>
        <v>0.52691210578230385</v>
      </c>
      <c r="EF14" s="116">
        <f>EC14/DT14</f>
        <v>0.48214906533308372</v>
      </c>
      <c r="EG14" s="116">
        <f>ED14/DU14</f>
        <v>0.5045658442806793</v>
      </c>
      <c r="EH14" s="98">
        <f>+AP14</f>
        <v>111201</v>
      </c>
      <c r="EI14" s="98">
        <f>+AQ14</f>
        <v>106995</v>
      </c>
      <c r="EJ14" s="98">
        <f>+AR14</f>
        <v>218196</v>
      </c>
      <c r="EK14" s="98">
        <v>25995</v>
      </c>
      <c r="EL14" s="98">
        <v>30514</v>
      </c>
      <c r="EM14" s="98">
        <f>EK14+EL14</f>
        <v>56509</v>
      </c>
      <c r="EN14" s="100">
        <f>+EK14*100/EH14</f>
        <v>23.376588340032914</v>
      </c>
      <c r="EO14" s="100">
        <f>+EL14*100/EI14</f>
        <v>28.519089677087713</v>
      </c>
      <c r="EP14" s="100">
        <f>+EM14*100/EJ14</f>
        <v>25.898274945461878</v>
      </c>
      <c r="EQ14" s="98">
        <f>+CI14</f>
        <v>9545</v>
      </c>
      <c r="ER14" s="98">
        <f>+CJ14</f>
        <v>8961</v>
      </c>
      <c r="ES14" s="98">
        <f>+CK14</f>
        <v>18506</v>
      </c>
      <c r="ET14" s="98">
        <v>1922</v>
      </c>
      <c r="EU14" s="98">
        <v>1726</v>
      </c>
      <c r="EV14" s="98">
        <f>ET14+EU14</f>
        <v>3648</v>
      </c>
      <c r="EW14" s="100">
        <f>+ET14*100/EQ14</f>
        <v>20.136196961760085</v>
      </c>
      <c r="EX14" s="100">
        <f>+EU14*100/ER14</f>
        <v>19.261243164825355</v>
      </c>
      <c r="EY14" s="100">
        <f>+EV14*100/ES14</f>
        <v>19.71252566735113</v>
      </c>
      <c r="EZ14" s="98">
        <f>+EB14</f>
        <v>19765</v>
      </c>
      <c r="FA14" s="98">
        <f>+EC14</f>
        <v>18029</v>
      </c>
      <c r="FB14" s="98">
        <f>+ED14</f>
        <v>37794</v>
      </c>
      <c r="FC14" s="98">
        <v>3797</v>
      </c>
      <c r="FD14" s="98">
        <v>3250</v>
      </c>
      <c r="FE14" s="98">
        <f>FC14+FD14</f>
        <v>7047</v>
      </c>
      <c r="FF14" s="100">
        <f>+FC14*100/EZ14</f>
        <v>19.210726030862634</v>
      </c>
      <c r="FG14" s="100">
        <f>+FD14*100/FA14</f>
        <v>18.026512840423763</v>
      </c>
      <c r="FH14" s="100">
        <f>+FE14*100/FB14</f>
        <v>18.645816796316875</v>
      </c>
    </row>
    <row r="15" spans="1:181" ht="27" customHeight="1">
      <c r="A15" s="94">
        <v>6</v>
      </c>
      <c r="B15" s="118" t="s">
        <v>247</v>
      </c>
      <c r="C15" s="96">
        <v>22</v>
      </c>
      <c r="D15" s="96">
        <v>232</v>
      </c>
      <c r="E15" s="96">
        <f t="shared" ref="E15:E43" si="182">C15+D15</f>
        <v>254</v>
      </c>
      <c r="F15" s="96">
        <v>22</v>
      </c>
      <c r="G15" s="96">
        <v>230</v>
      </c>
      <c r="H15" s="96">
        <f t="shared" ref="H15:H43" si="183">F15+G15</f>
        <v>252</v>
      </c>
      <c r="I15" s="104"/>
      <c r="J15" s="104"/>
      <c r="K15" s="104"/>
      <c r="L15" s="97">
        <f t="shared" ref="L15:L16" si="184">F15+I15</f>
        <v>22</v>
      </c>
      <c r="M15" s="98">
        <f t="shared" ref="M15:M16" si="185">G15+J15</f>
        <v>230</v>
      </c>
      <c r="N15" s="98">
        <f t="shared" ref="N15:N16" si="186">H15+K15</f>
        <v>252</v>
      </c>
      <c r="O15" s="116">
        <f t="shared" ref="O15:O41" si="187">L15/C15</f>
        <v>1</v>
      </c>
      <c r="P15" s="116">
        <f t="shared" ref="P15:P43" si="188">M15/D15</f>
        <v>0.99137931034482762</v>
      </c>
      <c r="Q15" s="116">
        <f t="shared" ref="Q15:Q43" si="189">N15/E15</f>
        <v>0.99212598425196852</v>
      </c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12"/>
      <c r="AE15" s="112"/>
      <c r="AF15" s="112"/>
      <c r="AG15" s="98">
        <f t="shared" ref="AG15:AG43" si="190">C15+R15</f>
        <v>22</v>
      </c>
      <c r="AH15" s="98">
        <f t="shared" ref="AH15:AI43" si="191">D15+S15</f>
        <v>232</v>
      </c>
      <c r="AI15" s="98">
        <f t="shared" ref="AI15:AR23" si="192">E15+T15</f>
        <v>254</v>
      </c>
      <c r="AJ15" s="98">
        <f t="shared" ref="AJ15:AJ43" si="193">F15+U15</f>
        <v>22</v>
      </c>
      <c r="AK15" s="98">
        <f t="shared" ref="AK15:AL43" si="194">G15+V15</f>
        <v>230</v>
      </c>
      <c r="AL15" s="98">
        <f t="shared" si="192"/>
        <v>252</v>
      </c>
      <c r="AM15" s="103"/>
      <c r="AN15" s="103"/>
      <c r="AO15" s="103"/>
      <c r="AP15" s="98">
        <f t="shared" ref="AP15:AP43" si="195">L15+AA15</f>
        <v>22</v>
      </c>
      <c r="AQ15" s="98">
        <f t="shared" ref="AQ15:AR43" si="196">M15+AB15</f>
        <v>230</v>
      </c>
      <c r="AR15" s="98">
        <f t="shared" si="192"/>
        <v>252</v>
      </c>
      <c r="AS15" s="116">
        <f t="shared" ref="AS15:AS43" si="197">AP15/AG15</f>
        <v>1</v>
      </c>
      <c r="AT15" s="116">
        <f t="shared" ref="AT15:AT43" si="198">AQ15/AH15</f>
        <v>0.99137931034482762</v>
      </c>
      <c r="AU15" s="116">
        <f t="shared" ref="AU15:AU43" si="199">AR15/AI15</f>
        <v>0.99212598425196852</v>
      </c>
      <c r="AV15" s="99">
        <v>1</v>
      </c>
      <c r="AW15" s="99">
        <v>4</v>
      </c>
      <c r="AX15" s="99">
        <f t="shared" ref="AX15:AX43" si="200">+AV15+AW15</f>
        <v>5</v>
      </c>
      <c r="AY15" s="99">
        <v>1</v>
      </c>
      <c r="AZ15" s="99">
        <v>4</v>
      </c>
      <c r="BA15" s="99">
        <f t="shared" ref="BA15:BA43" si="201">+AY15+AZ15</f>
        <v>5</v>
      </c>
      <c r="BB15" s="104"/>
      <c r="BC15" s="104"/>
      <c r="BD15" s="104"/>
      <c r="BE15" s="99">
        <f t="shared" ref="BE15:BE43" si="202">+AY15+BB15</f>
        <v>1</v>
      </c>
      <c r="BF15" s="99">
        <f t="shared" ref="BF15:BG43" si="203">+AZ15+BC15</f>
        <v>4</v>
      </c>
      <c r="BG15" s="99">
        <f t="shared" ref="BG15:BG23" si="204">+BA15+BD15</f>
        <v>5</v>
      </c>
      <c r="BH15" s="116">
        <f t="shared" ref="BH15:BH43" si="205">BE15/AV15</f>
        <v>1</v>
      </c>
      <c r="BI15" s="116">
        <f t="shared" ref="BI15:BI43" si="206">BF15/AW15</f>
        <v>1</v>
      </c>
      <c r="BJ15" s="116">
        <f t="shared" ref="BJ15:BJ43" si="207">BG15/AX15</f>
        <v>1</v>
      </c>
      <c r="BK15" s="111"/>
      <c r="BL15" s="111"/>
      <c r="BM15" s="103"/>
      <c r="BN15" s="104"/>
      <c r="BO15" s="104"/>
      <c r="BP15" s="104"/>
      <c r="BQ15" s="104"/>
      <c r="BR15" s="104"/>
      <c r="BS15" s="104"/>
      <c r="BT15" s="104"/>
      <c r="BU15" s="104"/>
      <c r="BV15" s="104"/>
      <c r="BW15" s="112"/>
      <c r="BX15" s="112"/>
      <c r="BY15" s="112"/>
      <c r="BZ15" s="98">
        <f t="shared" ref="BZ15:BZ23" si="208">AV15+BK15</f>
        <v>1</v>
      </c>
      <c r="CA15" s="98">
        <f t="shared" ref="CA15:CA23" si="209">AW15+BL15</f>
        <v>4</v>
      </c>
      <c r="CB15" s="98">
        <f t="shared" ref="CB15:CB23" si="210">AX15+BM15</f>
        <v>5</v>
      </c>
      <c r="CC15" s="98">
        <f t="shared" ref="CC15:CC43" si="211">AY15+BN15</f>
        <v>1</v>
      </c>
      <c r="CD15" s="98">
        <f t="shared" ref="CD15:CD43" si="212">AZ15+BO15</f>
        <v>4</v>
      </c>
      <c r="CE15" s="98">
        <f t="shared" ref="CE15:CE43" si="213">BA15+BP15</f>
        <v>5</v>
      </c>
      <c r="CF15" s="103"/>
      <c r="CG15" s="103"/>
      <c r="CH15" s="103"/>
      <c r="CI15" s="98">
        <f t="shared" ref="CI15:CI16" si="214">BE15+BT15</f>
        <v>1</v>
      </c>
      <c r="CJ15" s="98">
        <f t="shared" ref="CJ15:CJ16" si="215">BF15+BU15</f>
        <v>4</v>
      </c>
      <c r="CK15" s="98">
        <f t="shared" ref="CK15:CK16" si="216">BG15+BV15</f>
        <v>5</v>
      </c>
      <c r="CL15" s="116">
        <f t="shared" ref="CL15:CL16" si="217">CI15/BZ15</f>
        <v>1</v>
      </c>
      <c r="CM15" s="116">
        <f t="shared" ref="CM15:CM43" si="218">CJ15/CA15</f>
        <v>1</v>
      </c>
      <c r="CN15" s="116">
        <f t="shared" ref="CN15:CN43" si="219">CK15/CB15</f>
        <v>1</v>
      </c>
      <c r="CO15" s="99">
        <v>0</v>
      </c>
      <c r="CP15" s="99">
        <v>9</v>
      </c>
      <c r="CQ15" s="99">
        <f t="shared" ref="CQ15:CQ43" si="220">+CO15+CP15</f>
        <v>9</v>
      </c>
      <c r="CR15" s="99">
        <v>0</v>
      </c>
      <c r="CS15" s="99">
        <v>9</v>
      </c>
      <c r="CT15" s="99">
        <f t="shared" ref="CT15:CT43" si="221">+CR15+CS15</f>
        <v>9</v>
      </c>
      <c r="CU15" s="104"/>
      <c r="CV15" s="104"/>
      <c r="CW15" s="104"/>
      <c r="CX15" s="99">
        <f t="shared" ref="CX15:CX43" si="222">+CR15+CU15</f>
        <v>0</v>
      </c>
      <c r="CY15" s="99">
        <f t="shared" ref="CY15:CZ43" si="223">+CS15+CV15</f>
        <v>9</v>
      </c>
      <c r="CZ15" s="99">
        <f t="shared" ref="CZ15:CZ23" si="224">+CT15+CW15</f>
        <v>9</v>
      </c>
      <c r="DA15" s="116">
        <v>0</v>
      </c>
      <c r="DB15" s="116">
        <f t="shared" ref="DB15:DB43" si="225">CY15/CP15</f>
        <v>1</v>
      </c>
      <c r="DC15" s="116">
        <f t="shared" ref="DC15:DC43" si="226">CZ15/CQ15</f>
        <v>1</v>
      </c>
      <c r="DD15" s="111"/>
      <c r="DE15" s="111"/>
      <c r="DF15" s="103"/>
      <c r="DG15" s="104"/>
      <c r="DH15" s="104"/>
      <c r="DI15" s="104"/>
      <c r="DJ15" s="104"/>
      <c r="DK15" s="104"/>
      <c r="DL15" s="104"/>
      <c r="DM15" s="104"/>
      <c r="DN15" s="104"/>
      <c r="DO15" s="104"/>
      <c r="DP15" s="112"/>
      <c r="DQ15" s="112"/>
      <c r="DR15" s="112"/>
      <c r="DS15" s="98">
        <f t="shared" ref="DS15:DS43" si="227">CO15+DD15</f>
        <v>0</v>
      </c>
      <c r="DT15" s="98">
        <f t="shared" ref="DT15:DT43" si="228">CP15+DE15</f>
        <v>9</v>
      </c>
      <c r="DU15" s="98">
        <f t="shared" ref="DU15:DU43" si="229">CQ15+DF15</f>
        <v>9</v>
      </c>
      <c r="DV15" s="98">
        <f t="shared" ref="DV15:DV43" si="230">CR15+DG15</f>
        <v>0</v>
      </c>
      <c r="DW15" s="98">
        <f t="shared" ref="DW15:DW43" si="231">CS15+DH15</f>
        <v>9</v>
      </c>
      <c r="DX15" s="98">
        <f t="shared" ref="DX15:DX43" si="232">CT15+DI15</f>
        <v>9</v>
      </c>
      <c r="DY15" s="103"/>
      <c r="DZ15" s="103"/>
      <c r="EA15" s="103"/>
      <c r="EB15" s="98">
        <f t="shared" ref="EB15:EB43" si="233">CX15+DM15</f>
        <v>0</v>
      </c>
      <c r="EC15" s="98">
        <f t="shared" ref="EC15:EC43" si="234">CY15+DN15</f>
        <v>9</v>
      </c>
      <c r="ED15" s="98">
        <f t="shared" ref="ED15:ED43" si="235">CZ15+DO15</f>
        <v>9</v>
      </c>
      <c r="EE15" s="116">
        <v>0</v>
      </c>
      <c r="EF15" s="116">
        <f t="shared" ref="EF15:EF43" si="236">EC15/DT15</f>
        <v>1</v>
      </c>
      <c r="EG15" s="116">
        <f t="shared" ref="EG15:EG43" si="237">ED15/DU15</f>
        <v>1</v>
      </c>
      <c r="EH15" s="98">
        <f t="shared" ref="EH15:EH43" si="238">+AP15</f>
        <v>22</v>
      </c>
      <c r="EI15" s="98">
        <f t="shared" ref="EI15:EJ44" si="239">+AQ15</f>
        <v>230</v>
      </c>
      <c r="EJ15" s="98">
        <f t="shared" ref="EJ15:EJ23" si="240">+AR15</f>
        <v>252</v>
      </c>
      <c r="EK15" s="101">
        <v>16</v>
      </c>
      <c r="EL15" s="101">
        <v>189</v>
      </c>
      <c r="EM15" s="98">
        <f t="shared" ref="EM15:EM43" si="241">EK15+EL15</f>
        <v>205</v>
      </c>
      <c r="EN15" s="100">
        <f t="shared" ref="EN15:EN23" si="242">+EK15*100/EH15</f>
        <v>72.727272727272734</v>
      </c>
      <c r="EO15" s="100">
        <f t="shared" ref="EO15:EO23" si="243">+EL15*100/EI15</f>
        <v>82.173913043478265</v>
      </c>
      <c r="EP15" s="100">
        <f t="shared" ref="EP15:EP23" si="244">+EM15*100/EJ15</f>
        <v>81.349206349206355</v>
      </c>
      <c r="EQ15" s="98">
        <f t="shared" ref="EQ15:EQ43" si="245">+CI15</f>
        <v>1</v>
      </c>
      <c r="ER15" s="98">
        <f t="shared" ref="ER15:ES43" si="246">+CJ15</f>
        <v>4</v>
      </c>
      <c r="ES15" s="98">
        <f t="shared" ref="ES15:ES23" si="247">+CK15</f>
        <v>5</v>
      </c>
      <c r="ET15" s="101">
        <v>1</v>
      </c>
      <c r="EU15" s="101">
        <v>3</v>
      </c>
      <c r="EV15" s="98">
        <f t="shared" ref="EV15:EV43" si="248">ET15+EU15</f>
        <v>4</v>
      </c>
      <c r="EW15" s="100">
        <f t="shared" ref="EW15:EW23" si="249">+ET15*100/EQ15</f>
        <v>100</v>
      </c>
      <c r="EX15" s="100">
        <f t="shared" ref="EX15:EX23" si="250">+EU15*100/ER15</f>
        <v>75</v>
      </c>
      <c r="EY15" s="100">
        <f t="shared" ref="EY15:EY23" si="251">+EV15*100/ES15</f>
        <v>80</v>
      </c>
      <c r="EZ15" s="98">
        <f t="shared" ref="EZ15:EZ43" si="252">+EB15</f>
        <v>0</v>
      </c>
      <c r="FA15" s="98">
        <f t="shared" ref="FA15:FB43" si="253">+EC15</f>
        <v>9</v>
      </c>
      <c r="FB15" s="98">
        <f t="shared" ref="FB15:FB23" si="254">+ED15</f>
        <v>9</v>
      </c>
      <c r="FC15" s="101">
        <v>0</v>
      </c>
      <c r="FD15" s="101">
        <v>3</v>
      </c>
      <c r="FE15" s="98">
        <f t="shared" ref="FE15:FE43" si="255">FC15+FD15</f>
        <v>3</v>
      </c>
      <c r="FF15" s="100">
        <v>0</v>
      </c>
      <c r="FG15" s="100">
        <f t="shared" ref="FG15:FG23" si="256">+FD15*100/FA15</f>
        <v>33.333333333333336</v>
      </c>
      <c r="FH15" s="100">
        <f t="shared" ref="FH15:FH23" si="257">+FE15*100/FB15</f>
        <v>33.333333333333336</v>
      </c>
    </row>
    <row r="16" spans="1:181" ht="27" customHeight="1">
      <c r="A16" s="94">
        <v>7</v>
      </c>
      <c r="B16" s="118" t="s">
        <v>248</v>
      </c>
      <c r="C16" s="96">
        <v>675292</v>
      </c>
      <c r="D16" s="96">
        <v>658651</v>
      </c>
      <c r="E16" s="96">
        <f t="shared" si="182"/>
        <v>1333943</v>
      </c>
      <c r="F16" s="96">
        <v>400918</v>
      </c>
      <c r="G16" s="96">
        <v>294783</v>
      </c>
      <c r="H16" s="96">
        <f t="shared" si="183"/>
        <v>695701</v>
      </c>
      <c r="I16" s="103"/>
      <c r="J16" s="103"/>
      <c r="K16" s="104"/>
      <c r="L16" s="97">
        <f t="shared" si="184"/>
        <v>400918</v>
      </c>
      <c r="M16" s="98">
        <f t="shared" si="185"/>
        <v>294783</v>
      </c>
      <c r="N16" s="98">
        <f t="shared" si="186"/>
        <v>695701</v>
      </c>
      <c r="O16" s="116">
        <f t="shared" si="187"/>
        <v>0.59369576420274484</v>
      </c>
      <c r="P16" s="116">
        <f t="shared" si="188"/>
        <v>0.44755568578807292</v>
      </c>
      <c r="Q16" s="116">
        <f t="shared" si="189"/>
        <v>0.52153727708005515</v>
      </c>
      <c r="R16" s="99">
        <v>201695</v>
      </c>
      <c r="S16" s="99">
        <v>195656</v>
      </c>
      <c r="T16" s="98">
        <f>R16+S16</f>
        <v>397351</v>
      </c>
      <c r="U16" s="98">
        <v>96493</v>
      </c>
      <c r="V16" s="98">
        <v>73586</v>
      </c>
      <c r="W16" s="98">
        <f t="shared" ref="W16:W43" si="258">U16+V16</f>
        <v>170079</v>
      </c>
      <c r="X16" s="103"/>
      <c r="Y16" s="103"/>
      <c r="Z16" s="103"/>
      <c r="AA16" s="98">
        <f t="shared" ref="AA16:AA43" si="259">U16+X16</f>
        <v>96493</v>
      </c>
      <c r="AB16" s="98">
        <f t="shared" ref="AB16:AB43" si="260">V16+Y16</f>
        <v>73586</v>
      </c>
      <c r="AC16" s="98">
        <f t="shared" ref="AC16:AC43" si="261">W16+Z16</f>
        <v>170079</v>
      </c>
      <c r="AD16" s="116">
        <f t="shared" ref="AD16:AD17" si="262">AA16/R16</f>
        <v>0.47841047125610453</v>
      </c>
      <c r="AE16" s="116">
        <f t="shared" ref="AE16" si="263">AB16/S16</f>
        <v>0.37609886739992643</v>
      </c>
      <c r="AF16" s="116">
        <f t="shared" ref="AF16:AF17" si="264">AC16/T16</f>
        <v>0.42803214286613095</v>
      </c>
      <c r="AG16" s="98">
        <f t="shared" si="190"/>
        <v>876987</v>
      </c>
      <c r="AH16" s="98">
        <f t="shared" si="191"/>
        <v>854307</v>
      </c>
      <c r="AI16" s="98">
        <f t="shared" si="192"/>
        <v>1731294</v>
      </c>
      <c r="AJ16" s="98">
        <f t="shared" si="193"/>
        <v>497411</v>
      </c>
      <c r="AK16" s="98">
        <f t="shared" si="194"/>
        <v>368369</v>
      </c>
      <c r="AL16" s="98">
        <f t="shared" si="192"/>
        <v>865780</v>
      </c>
      <c r="AM16" s="98">
        <f>I16+X16</f>
        <v>0</v>
      </c>
      <c r="AN16" s="98">
        <f t="shared" ref="AN16:AO40" si="265">J16+Y16</f>
        <v>0</v>
      </c>
      <c r="AO16" s="98">
        <f t="shared" si="192"/>
        <v>0</v>
      </c>
      <c r="AP16" s="98">
        <f t="shared" si="195"/>
        <v>497411</v>
      </c>
      <c r="AQ16" s="98">
        <f t="shared" si="196"/>
        <v>368369</v>
      </c>
      <c r="AR16" s="98">
        <f t="shared" si="192"/>
        <v>865780</v>
      </c>
      <c r="AS16" s="116">
        <f t="shared" si="197"/>
        <v>0.56718172561280844</v>
      </c>
      <c r="AT16" s="116">
        <f t="shared" si="198"/>
        <v>0.43119042686060166</v>
      </c>
      <c r="AU16" s="116">
        <f t="shared" si="199"/>
        <v>0.50007682115227103</v>
      </c>
      <c r="AV16" s="99">
        <v>115027</v>
      </c>
      <c r="AW16" s="99">
        <v>100291</v>
      </c>
      <c r="AX16" s="99">
        <f t="shared" si="200"/>
        <v>215318</v>
      </c>
      <c r="AY16" s="99">
        <v>58454</v>
      </c>
      <c r="AZ16" s="99">
        <v>30558</v>
      </c>
      <c r="BA16" s="99">
        <f t="shared" si="201"/>
        <v>89012</v>
      </c>
      <c r="BB16" s="104"/>
      <c r="BC16" s="104"/>
      <c r="BD16" s="104"/>
      <c r="BE16" s="99">
        <f t="shared" si="202"/>
        <v>58454</v>
      </c>
      <c r="BF16" s="99">
        <f t="shared" si="203"/>
        <v>30558</v>
      </c>
      <c r="BG16" s="99">
        <f t="shared" si="204"/>
        <v>89012</v>
      </c>
      <c r="BH16" s="116">
        <f t="shared" si="205"/>
        <v>0.50817634120684707</v>
      </c>
      <c r="BI16" s="116">
        <f t="shared" si="206"/>
        <v>0.30469334237369256</v>
      </c>
      <c r="BJ16" s="116">
        <f t="shared" si="207"/>
        <v>0.41339785805181173</v>
      </c>
      <c r="BK16" s="95">
        <v>43611</v>
      </c>
      <c r="BL16" s="95">
        <v>39148</v>
      </c>
      <c r="BM16" s="98">
        <f t="shared" ref="BM16:BM43" si="266">BK16+BL16</f>
        <v>82759</v>
      </c>
      <c r="BN16" s="99">
        <v>18197</v>
      </c>
      <c r="BO16" s="99">
        <v>10790</v>
      </c>
      <c r="BP16" s="99">
        <f t="shared" ref="BP16:BP43" si="267">BN16+BO16</f>
        <v>28987</v>
      </c>
      <c r="BQ16" s="104"/>
      <c r="BR16" s="104"/>
      <c r="BS16" s="104"/>
      <c r="BT16" s="99">
        <f>+BN16+BQ16</f>
        <v>18197</v>
      </c>
      <c r="BU16" s="99">
        <f t="shared" ref="BU16:BV43" si="268">+BO16+BR16</f>
        <v>10790</v>
      </c>
      <c r="BV16" s="99">
        <f t="shared" ref="BV16" si="269">+BP16+BS16</f>
        <v>28987</v>
      </c>
      <c r="BW16" s="116">
        <f t="shared" ref="BW16:BW43" si="270">BT16/BK16</f>
        <v>0.4172571140308638</v>
      </c>
      <c r="BX16" s="116">
        <f t="shared" ref="BX16:BX43" si="271">BU16/BL16</f>
        <v>0.27562072136507615</v>
      </c>
      <c r="BY16" s="116">
        <f t="shared" ref="BY16:BY43" si="272">BV16/BM16</f>
        <v>0.35025797798426755</v>
      </c>
      <c r="BZ16" s="98">
        <f t="shared" si="208"/>
        <v>158638</v>
      </c>
      <c r="CA16" s="98">
        <f t="shared" si="209"/>
        <v>139439</v>
      </c>
      <c r="CB16" s="98">
        <f t="shared" si="210"/>
        <v>298077</v>
      </c>
      <c r="CC16" s="98">
        <f t="shared" si="211"/>
        <v>76651</v>
      </c>
      <c r="CD16" s="98">
        <f t="shared" si="212"/>
        <v>41348</v>
      </c>
      <c r="CE16" s="98">
        <f t="shared" si="213"/>
        <v>117999</v>
      </c>
      <c r="CF16" s="103"/>
      <c r="CG16" s="103"/>
      <c r="CH16" s="103"/>
      <c r="CI16" s="98">
        <f t="shared" si="214"/>
        <v>76651</v>
      </c>
      <c r="CJ16" s="98">
        <f t="shared" si="215"/>
        <v>41348</v>
      </c>
      <c r="CK16" s="98">
        <f t="shared" si="216"/>
        <v>117999</v>
      </c>
      <c r="CL16" s="116">
        <f t="shared" si="217"/>
        <v>0.48318183537361792</v>
      </c>
      <c r="CM16" s="116">
        <f t="shared" si="218"/>
        <v>0.29653109962062263</v>
      </c>
      <c r="CN16" s="116">
        <f t="shared" si="219"/>
        <v>0.39586751074386822</v>
      </c>
      <c r="CO16" s="99">
        <v>10011</v>
      </c>
      <c r="CP16" s="99">
        <v>9832</v>
      </c>
      <c r="CQ16" s="99">
        <f t="shared" si="220"/>
        <v>19843</v>
      </c>
      <c r="CR16" s="99">
        <v>5655</v>
      </c>
      <c r="CS16" s="99">
        <v>4199</v>
      </c>
      <c r="CT16" s="99">
        <f t="shared" si="221"/>
        <v>9854</v>
      </c>
      <c r="CU16" s="104"/>
      <c r="CV16" s="104"/>
      <c r="CW16" s="104"/>
      <c r="CX16" s="99">
        <f t="shared" si="222"/>
        <v>5655</v>
      </c>
      <c r="CY16" s="99">
        <f t="shared" si="223"/>
        <v>4199</v>
      </c>
      <c r="CZ16" s="99">
        <f t="shared" si="224"/>
        <v>9854</v>
      </c>
      <c r="DA16" s="116">
        <f t="shared" ref="DA16:DA43" si="273">CX16/CO16</f>
        <v>0.56487863350314649</v>
      </c>
      <c r="DB16" s="116">
        <f t="shared" si="225"/>
        <v>0.42707485760781122</v>
      </c>
      <c r="DC16" s="116">
        <f t="shared" si="226"/>
        <v>0.496598296628534</v>
      </c>
      <c r="DD16" s="95">
        <v>3502</v>
      </c>
      <c r="DE16" s="95">
        <v>2864</v>
      </c>
      <c r="DF16" s="98">
        <f t="shared" ref="DF16:DF43" si="274">DD16+DE16</f>
        <v>6366</v>
      </c>
      <c r="DG16" s="99">
        <v>1528</v>
      </c>
      <c r="DH16" s="99">
        <v>935</v>
      </c>
      <c r="DI16" s="99">
        <f t="shared" ref="DI16:DI43" si="275">+DG16+DH16</f>
        <v>2463</v>
      </c>
      <c r="DJ16" s="104"/>
      <c r="DK16" s="104"/>
      <c r="DL16" s="104"/>
      <c r="DM16" s="99">
        <f t="shared" ref="DM16:DM43" si="276">+DG16+DJ16</f>
        <v>1528</v>
      </c>
      <c r="DN16" s="99">
        <f t="shared" ref="DN16:DO43" si="277">+DH16+DK16</f>
        <v>935</v>
      </c>
      <c r="DO16" s="99">
        <f t="shared" ref="DO16" si="278">+DI16+DL16</f>
        <v>2463</v>
      </c>
      <c r="DP16" s="116">
        <f t="shared" ref="DP16:DP43" si="279">DM16/DD16</f>
        <v>0.43632210165619645</v>
      </c>
      <c r="DQ16" s="116">
        <f t="shared" ref="DQ16:DQ43" si="280">DN16/DE16</f>
        <v>0.32646648044692739</v>
      </c>
      <c r="DR16" s="116">
        <f t="shared" ref="DR16:DR43" si="281">DO16/DF16</f>
        <v>0.38689915174363809</v>
      </c>
      <c r="DS16" s="98">
        <f t="shared" si="227"/>
        <v>13513</v>
      </c>
      <c r="DT16" s="98">
        <f t="shared" si="228"/>
        <v>12696</v>
      </c>
      <c r="DU16" s="98">
        <f t="shared" si="229"/>
        <v>26209</v>
      </c>
      <c r="DV16" s="98">
        <f t="shared" si="230"/>
        <v>7183</v>
      </c>
      <c r="DW16" s="98">
        <f t="shared" si="231"/>
        <v>5134</v>
      </c>
      <c r="DX16" s="98">
        <f t="shared" si="232"/>
        <v>12317</v>
      </c>
      <c r="DY16" s="103"/>
      <c r="DZ16" s="103"/>
      <c r="EA16" s="103"/>
      <c r="EB16" s="98">
        <f t="shared" si="233"/>
        <v>7183</v>
      </c>
      <c r="EC16" s="98">
        <f t="shared" si="234"/>
        <v>5134</v>
      </c>
      <c r="ED16" s="98">
        <f t="shared" si="235"/>
        <v>12317</v>
      </c>
      <c r="EE16" s="116">
        <f t="shared" ref="EE16" si="282">EB16/DS16</f>
        <v>0.53156219936357585</v>
      </c>
      <c r="EF16" s="116">
        <f t="shared" si="236"/>
        <v>0.4043793320730939</v>
      </c>
      <c r="EG16" s="116">
        <f t="shared" si="237"/>
        <v>0.46995306955625932</v>
      </c>
      <c r="EH16" s="98">
        <f t="shared" si="238"/>
        <v>497411</v>
      </c>
      <c r="EI16" s="98">
        <f t="shared" si="239"/>
        <v>368369</v>
      </c>
      <c r="EJ16" s="98">
        <f t="shared" si="240"/>
        <v>865780</v>
      </c>
      <c r="EK16" s="101">
        <v>156102</v>
      </c>
      <c r="EL16" s="101">
        <v>85119</v>
      </c>
      <c r="EM16" s="98">
        <f t="shared" si="241"/>
        <v>241221</v>
      </c>
      <c r="EN16" s="100">
        <f t="shared" si="242"/>
        <v>31.38290065961549</v>
      </c>
      <c r="EO16" s="100">
        <f t="shared" si="243"/>
        <v>23.10699325947623</v>
      </c>
      <c r="EP16" s="100">
        <f t="shared" si="244"/>
        <v>27.861696966896901</v>
      </c>
      <c r="EQ16" s="98">
        <f t="shared" si="245"/>
        <v>76651</v>
      </c>
      <c r="ER16" s="98">
        <f t="shared" si="246"/>
        <v>41348</v>
      </c>
      <c r="ES16" s="98">
        <f t="shared" si="247"/>
        <v>117999</v>
      </c>
      <c r="ET16" s="101">
        <v>18656</v>
      </c>
      <c r="EU16" s="101">
        <v>6106</v>
      </c>
      <c r="EV16" s="98">
        <f t="shared" si="248"/>
        <v>24762</v>
      </c>
      <c r="EW16" s="100">
        <f t="shared" si="249"/>
        <v>24.338886642052941</v>
      </c>
      <c r="EX16" s="100">
        <f t="shared" si="250"/>
        <v>14.767340621069943</v>
      </c>
      <c r="EY16" s="100">
        <f t="shared" si="251"/>
        <v>20.984923601047466</v>
      </c>
      <c r="EZ16" s="98">
        <f t="shared" si="252"/>
        <v>7183</v>
      </c>
      <c r="FA16" s="98">
        <f t="shared" si="253"/>
        <v>5134</v>
      </c>
      <c r="FB16" s="98">
        <f t="shared" si="254"/>
        <v>12317</v>
      </c>
      <c r="FC16" s="101">
        <v>2021</v>
      </c>
      <c r="FD16" s="101">
        <v>1114</v>
      </c>
      <c r="FE16" s="98">
        <f t="shared" si="255"/>
        <v>3135</v>
      </c>
      <c r="FF16" s="100">
        <f t="shared" ref="FF16:FF23" si="283">+FC16*100/EZ16</f>
        <v>28.135876374773773</v>
      </c>
      <c r="FG16" s="100">
        <f t="shared" si="256"/>
        <v>21.698480716790026</v>
      </c>
      <c r="FH16" s="100">
        <f t="shared" si="257"/>
        <v>25.452626451246246</v>
      </c>
    </row>
    <row r="17" spans="1:164" ht="30" customHeight="1">
      <c r="A17" s="94">
        <v>8</v>
      </c>
      <c r="B17" s="118" t="s">
        <v>249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12"/>
      <c r="P17" s="112"/>
      <c r="Q17" s="112"/>
      <c r="R17" s="98">
        <v>30550</v>
      </c>
      <c r="S17" s="103"/>
      <c r="T17" s="98">
        <f>R17+S17</f>
        <v>30550</v>
      </c>
      <c r="U17" s="98">
        <v>18878</v>
      </c>
      <c r="V17" s="103"/>
      <c r="W17" s="98">
        <f t="shared" si="258"/>
        <v>18878</v>
      </c>
      <c r="X17" s="103"/>
      <c r="Y17" s="103"/>
      <c r="Z17" s="103"/>
      <c r="AA17" s="98">
        <f t="shared" ref="AA17" si="284">U17+X17</f>
        <v>18878</v>
      </c>
      <c r="AB17" s="103">
        <f t="shared" ref="AB17" si="285">V17+Y17</f>
        <v>0</v>
      </c>
      <c r="AC17" s="98">
        <f t="shared" ref="AC17" si="286">W17+Z17</f>
        <v>18878</v>
      </c>
      <c r="AD17" s="116">
        <f t="shared" si="262"/>
        <v>0.61793780687397704</v>
      </c>
      <c r="AE17" s="103"/>
      <c r="AF17" s="116">
        <f t="shared" si="264"/>
        <v>0.61793780687397704</v>
      </c>
      <c r="AG17" s="98">
        <f t="shared" si="190"/>
        <v>30550</v>
      </c>
      <c r="AH17" s="103">
        <f t="shared" si="191"/>
        <v>0</v>
      </c>
      <c r="AI17" s="98">
        <f t="shared" si="192"/>
        <v>30550</v>
      </c>
      <c r="AJ17" s="98">
        <f t="shared" si="193"/>
        <v>18878</v>
      </c>
      <c r="AK17" s="103">
        <f t="shared" si="194"/>
        <v>0</v>
      </c>
      <c r="AL17" s="98">
        <f t="shared" si="192"/>
        <v>18878</v>
      </c>
      <c r="AM17" s="103"/>
      <c r="AN17" s="103"/>
      <c r="AO17" s="103"/>
      <c r="AP17" s="98">
        <f t="shared" si="195"/>
        <v>18878</v>
      </c>
      <c r="AQ17" s="103">
        <f t="shared" si="196"/>
        <v>0</v>
      </c>
      <c r="AR17" s="98">
        <f t="shared" si="192"/>
        <v>18878</v>
      </c>
      <c r="AS17" s="116">
        <f>AP17/AG17</f>
        <v>0.61793780687397704</v>
      </c>
      <c r="AT17" s="103"/>
      <c r="AU17" s="116">
        <f t="shared" si="199"/>
        <v>0.61793780687397704</v>
      </c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98">
        <f t="shared" si="238"/>
        <v>18878</v>
      </c>
      <c r="EI17" s="98">
        <f t="shared" si="239"/>
        <v>0</v>
      </c>
      <c r="EJ17" s="98">
        <f t="shared" si="240"/>
        <v>18878</v>
      </c>
      <c r="EK17" s="98">
        <v>3</v>
      </c>
      <c r="EL17" s="98">
        <v>0</v>
      </c>
      <c r="EM17" s="98">
        <f t="shared" si="241"/>
        <v>3</v>
      </c>
      <c r="EN17" s="100">
        <f t="shared" si="242"/>
        <v>1.5891513931560547E-2</v>
      </c>
      <c r="EO17" s="100" t="s">
        <v>231</v>
      </c>
      <c r="EP17" s="100">
        <f t="shared" si="244"/>
        <v>1.5891513931560547E-2</v>
      </c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</row>
    <row r="18" spans="1:164" ht="30" customHeight="1">
      <c r="A18" s="94">
        <v>9</v>
      </c>
      <c r="B18" s="118" t="s">
        <v>145</v>
      </c>
      <c r="C18" s="96">
        <v>181880</v>
      </c>
      <c r="D18" s="96">
        <v>209351</v>
      </c>
      <c r="E18" s="96">
        <f>C18+D18</f>
        <v>391231</v>
      </c>
      <c r="F18" s="96">
        <v>109151</v>
      </c>
      <c r="G18" s="96">
        <v>130486</v>
      </c>
      <c r="H18" s="96">
        <f>F18+G18</f>
        <v>239637</v>
      </c>
      <c r="I18" s="96">
        <v>1637</v>
      </c>
      <c r="J18" s="96">
        <v>1791</v>
      </c>
      <c r="K18" s="96">
        <f>I18+J18</f>
        <v>3428</v>
      </c>
      <c r="L18" s="97">
        <f t="shared" ref="L18:N22" si="287">F18+I18</f>
        <v>110788</v>
      </c>
      <c r="M18" s="98">
        <f t="shared" si="287"/>
        <v>132277</v>
      </c>
      <c r="N18" s="98">
        <f t="shared" si="287"/>
        <v>243065</v>
      </c>
      <c r="O18" s="116">
        <f>L18/C18</f>
        <v>0.60912689685506927</v>
      </c>
      <c r="P18" s="116">
        <f>M18/D18</f>
        <v>0.6318431724711131</v>
      </c>
      <c r="Q18" s="116">
        <f>N18/E18</f>
        <v>0.62128256707673979</v>
      </c>
      <c r="R18" s="98">
        <v>5944</v>
      </c>
      <c r="S18" s="98">
        <v>4775</v>
      </c>
      <c r="T18" s="98">
        <f>R18+S18</f>
        <v>10719</v>
      </c>
      <c r="U18" s="98">
        <v>2011</v>
      </c>
      <c r="V18" s="98">
        <v>1951</v>
      </c>
      <c r="W18" s="98">
        <f>U18+V18</f>
        <v>3962</v>
      </c>
      <c r="X18" s="98">
        <v>785</v>
      </c>
      <c r="Y18" s="98">
        <v>641</v>
      </c>
      <c r="Z18" s="98">
        <f>X18+Y18</f>
        <v>1426</v>
      </c>
      <c r="AA18" s="98">
        <f t="shared" ref="AA18:AC19" si="288">U18+X18</f>
        <v>2796</v>
      </c>
      <c r="AB18" s="98">
        <f t="shared" si="288"/>
        <v>2592</v>
      </c>
      <c r="AC18" s="98">
        <f t="shared" si="288"/>
        <v>5388</v>
      </c>
      <c r="AD18" s="116">
        <f>AA18/R18</f>
        <v>0.47039030955585465</v>
      </c>
      <c r="AE18" s="116">
        <f>AB18/S18</f>
        <v>0.5428272251308901</v>
      </c>
      <c r="AF18" s="116">
        <f>AC18/T18</f>
        <v>0.50265883011474954</v>
      </c>
      <c r="AG18" s="98">
        <f t="shared" ref="AG18" si="289">C18+R18</f>
        <v>187824</v>
      </c>
      <c r="AH18" s="98">
        <f t="shared" ref="AH18" si="290">D18+S18</f>
        <v>214126</v>
      </c>
      <c r="AI18" s="98">
        <f t="shared" ref="AI18" si="291">E18+T18</f>
        <v>401950</v>
      </c>
      <c r="AJ18" s="98">
        <f t="shared" ref="AJ18" si="292">F18+U18</f>
        <v>111162</v>
      </c>
      <c r="AK18" s="98">
        <f t="shared" ref="AK18" si="293">G18+V18</f>
        <v>132437</v>
      </c>
      <c r="AL18" s="98">
        <f t="shared" ref="AL18" si="294">H18+W18</f>
        <v>243599</v>
      </c>
      <c r="AM18" s="98">
        <f t="shared" ref="AM18" si="295">I18+X18</f>
        <v>2422</v>
      </c>
      <c r="AN18" s="98">
        <f t="shared" ref="AN18" si="296">J18+Y18</f>
        <v>2432</v>
      </c>
      <c r="AO18" s="98">
        <f t="shared" ref="AO18" si="297">K18+Z18</f>
        <v>4854</v>
      </c>
      <c r="AP18" s="98">
        <f t="shared" ref="AP18" si="298">L18+AA18</f>
        <v>113584</v>
      </c>
      <c r="AQ18" s="98">
        <f t="shared" ref="AQ18" si="299">M18+AB18</f>
        <v>134869</v>
      </c>
      <c r="AR18" s="98">
        <f t="shared" ref="AR18" si="300">N18+AC18</f>
        <v>248453</v>
      </c>
      <c r="AS18" s="116">
        <f>AP18/AG18</f>
        <v>0.60473634892239547</v>
      </c>
      <c r="AT18" s="116">
        <f t="shared" ref="AT18:AU20" si="301">AQ18/AH18</f>
        <v>0.62985812091945859</v>
      </c>
      <c r="AU18" s="116">
        <f t="shared" si="301"/>
        <v>0.61811916905087694</v>
      </c>
      <c r="AV18" s="99">
        <v>27461</v>
      </c>
      <c r="AW18" s="99">
        <v>31119</v>
      </c>
      <c r="AX18" s="99">
        <f>+AV18+AW18</f>
        <v>58580</v>
      </c>
      <c r="AY18" s="99">
        <v>15431</v>
      </c>
      <c r="AZ18" s="99">
        <v>18048</v>
      </c>
      <c r="BA18" s="99">
        <f>+AY18+AZ18</f>
        <v>33479</v>
      </c>
      <c r="BB18" s="99">
        <v>280</v>
      </c>
      <c r="BC18" s="99">
        <v>299</v>
      </c>
      <c r="BD18" s="99">
        <f>+BB18+BC18</f>
        <v>579</v>
      </c>
      <c r="BE18" s="99">
        <f>+AY18+BB18</f>
        <v>15711</v>
      </c>
      <c r="BF18" s="99">
        <f>+AZ18+BC18</f>
        <v>18347</v>
      </c>
      <c r="BG18" s="99">
        <f>+BA18+BD18</f>
        <v>34058</v>
      </c>
      <c r="BH18" s="116">
        <f>BE18/AV18</f>
        <v>0.57212046174574849</v>
      </c>
      <c r="BI18" s="116">
        <f>BF18/AW18</f>
        <v>0.58957550049808793</v>
      </c>
      <c r="BJ18" s="116">
        <f>BG18/AX18</f>
        <v>0.58139296688289521</v>
      </c>
      <c r="BK18" s="95">
        <v>900</v>
      </c>
      <c r="BL18" s="95">
        <v>697</v>
      </c>
      <c r="BM18" s="98">
        <f>BK18+BL18</f>
        <v>1597</v>
      </c>
      <c r="BN18" s="99">
        <v>296</v>
      </c>
      <c r="BO18" s="99">
        <v>326</v>
      </c>
      <c r="BP18" s="99">
        <f>BN18+BO18</f>
        <v>622</v>
      </c>
      <c r="BQ18" s="99">
        <v>124</v>
      </c>
      <c r="BR18" s="99">
        <v>112</v>
      </c>
      <c r="BS18" s="99">
        <f>BQ18+BR18</f>
        <v>236</v>
      </c>
      <c r="BT18" s="99">
        <f>+BN18+BQ18</f>
        <v>420</v>
      </c>
      <c r="BU18" s="99">
        <f>+BO18+BR18</f>
        <v>438</v>
      </c>
      <c r="BV18" s="99">
        <f>+BP18+BS18</f>
        <v>858</v>
      </c>
      <c r="BW18" s="116">
        <f>BT18/BK18</f>
        <v>0.46666666666666667</v>
      </c>
      <c r="BX18" s="116">
        <f>BU18/BL18</f>
        <v>0.6284074605451937</v>
      </c>
      <c r="BY18" s="116">
        <f>BV18/BM18</f>
        <v>0.53725735754539761</v>
      </c>
      <c r="BZ18" s="98">
        <f t="shared" ref="BZ18" si="302">AV18+BK18</f>
        <v>28361</v>
      </c>
      <c r="CA18" s="98">
        <f t="shared" ref="CA18" si="303">AW18+BL18</f>
        <v>31816</v>
      </c>
      <c r="CB18" s="98">
        <f t="shared" ref="CB18" si="304">AX18+BM18</f>
        <v>60177</v>
      </c>
      <c r="CC18" s="98">
        <f t="shared" ref="CC18" si="305">AY18+BN18</f>
        <v>15727</v>
      </c>
      <c r="CD18" s="98">
        <f t="shared" ref="CD18" si="306">AZ18+BO18</f>
        <v>18374</v>
      </c>
      <c r="CE18" s="98">
        <f t="shared" ref="CE18" si="307">BA18+BP18</f>
        <v>34101</v>
      </c>
      <c r="CF18" s="98">
        <f t="shared" ref="CF18" si="308">BB18+BQ18</f>
        <v>404</v>
      </c>
      <c r="CG18" s="98">
        <f t="shared" ref="CG18" si="309">BC18+BR18</f>
        <v>411</v>
      </c>
      <c r="CH18" s="98">
        <f t="shared" ref="CH18" si="310">BD18+BS18</f>
        <v>815</v>
      </c>
      <c r="CI18" s="98">
        <f t="shared" ref="CI18" si="311">BE18+BT18</f>
        <v>16131</v>
      </c>
      <c r="CJ18" s="98">
        <f t="shared" ref="CJ18" si="312">BF18+BU18</f>
        <v>18785</v>
      </c>
      <c r="CK18" s="98">
        <f t="shared" ref="CK18" si="313">BG18+BV18</f>
        <v>34916</v>
      </c>
      <c r="CL18" s="116">
        <f>CI18/BZ18</f>
        <v>0.56877402066217697</v>
      </c>
      <c r="CM18" s="116">
        <f>CJ18/CA18</f>
        <v>0.59042620065375917</v>
      </c>
      <c r="CN18" s="116">
        <f>CK18/CB18</f>
        <v>0.5802216793791648</v>
      </c>
      <c r="CO18" s="99">
        <v>50535</v>
      </c>
      <c r="CP18" s="99">
        <v>61282</v>
      </c>
      <c r="CQ18" s="99">
        <f>+CO18+CP18</f>
        <v>111817</v>
      </c>
      <c r="CR18" s="99">
        <v>29297</v>
      </c>
      <c r="CS18" s="99">
        <v>35632</v>
      </c>
      <c r="CT18" s="99">
        <f>+CR18+CS18</f>
        <v>64929</v>
      </c>
      <c r="CU18" s="99">
        <v>378</v>
      </c>
      <c r="CV18" s="99">
        <v>446</v>
      </c>
      <c r="CW18" s="99">
        <f>+CU18+CV18</f>
        <v>824</v>
      </c>
      <c r="CX18" s="99">
        <f>+CR18+CU18</f>
        <v>29675</v>
      </c>
      <c r="CY18" s="99">
        <f>+CS18+CV18</f>
        <v>36078</v>
      </c>
      <c r="CZ18" s="99">
        <f>+CT18+CW18</f>
        <v>65753</v>
      </c>
      <c r="DA18" s="116">
        <f>CX18/CO18</f>
        <v>0.58721678044919368</v>
      </c>
      <c r="DB18" s="116">
        <f>CY18/CP18</f>
        <v>0.58872099474560224</v>
      </c>
      <c r="DC18" s="116">
        <f>CZ18/CQ18</f>
        <v>0.58804117441891657</v>
      </c>
      <c r="DD18" s="95">
        <v>1376</v>
      </c>
      <c r="DE18" s="95">
        <v>1324</v>
      </c>
      <c r="DF18" s="98">
        <f>DD18+DE18</f>
        <v>2700</v>
      </c>
      <c r="DG18" s="99">
        <v>473</v>
      </c>
      <c r="DH18" s="99">
        <v>498</v>
      </c>
      <c r="DI18" s="99">
        <f>+DG18+DH18</f>
        <v>971</v>
      </c>
      <c r="DJ18" s="99">
        <v>170</v>
      </c>
      <c r="DK18" s="99">
        <v>126</v>
      </c>
      <c r="DL18" s="99">
        <f>DJ18+DK18</f>
        <v>296</v>
      </c>
      <c r="DM18" s="99">
        <f>+DG18+DJ18</f>
        <v>643</v>
      </c>
      <c r="DN18" s="99">
        <f>+DH18+DK18</f>
        <v>624</v>
      </c>
      <c r="DO18" s="99">
        <f>+DI18+DL18</f>
        <v>1267</v>
      </c>
      <c r="DP18" s="116">
        <f>DM18/DD18</f>
        <v>0.46729651162790697</v>
      </c>
      <c r="DQ18" s="116">
        <f>DN18/DE18</f>
        <v>0.47129909365558914</v>
      </c>
      <c r="DR18" s="116">
        <f>DO18/DF18</f>
        <v>0.46925925925925926</v>
      </c>
      <c r="DS18" s="98">
        <f t="shared" ref="DS18" si="314">CO18+DD18</f>
        <v>51911</v>
      </c>
      <c r="DT18" s="98">
        <f t="shared" ref="DT18" si="315">CP18+DE18</f>
        <v>62606</v>
      </c>
      <c r="DU18" s="98">
        <f t="shared" ref="DU18" si="316">CQ18+DF18</f>
        <v>114517</v>
      </c>
      <c r="DV18" s="98">
        <f t="shared" ref="DV18:ED18" si="317">CR18+DG18</f>
        <v>29770</v>
      </c>
      <c r="DW18" s="98">
        <f t="shared" si="317"/>
        <v>36130</v>
      </c>
      <c r="DX18" s="98">
        <f t="shared" si="317"/>
        <v>65900</v>
      </c>
      <c r="DY18" s="98">
        <f t="shared" si="317"/>
        <v>548</v>
      </c>
      <c r="DZ18" s="98">
        <f t="shared" si="317"/>
        <v>572</v>
      </c>
      <c r="EA18" s="98">
        <f t="shared" si="317"/>
        <v>1120</v>
      </c>
      <c r="EB18" s="98">
        <f t="shared" si="317"/>
        <v>30318</v>
      </c>
      <c r="EC18" s="98">
        <f t="shared" si="317"/>
        <v>36702</v>
      </c>
      <c r="ED18" s="98">
        <f t="shared" si="317"/>
        <v>67020</v>
      </c>
      <c r="EE18" s="116">
        <f>EB18/DS18</f>
        <v>0.58403806514996826</v>
      </c>
      <c r="EF18" s="116">
        <f>EC18/DT18</f>
        <v>0.58623774079161739</v>
      </c>
      <c r="EG18" s="116">
        <f>ED18/DU18</f>
        <v>0.58524061929669835</v>
      </c>
      <c r="EH18" s="98">
        <f t="shared" ref="EH18:EJ20" si="318">+AP18</f>
        <v>113584</v>
      </c>
      <c r="EI18" s="98">
        <f t="shared" si="318"/>
        <v>134869</v>
      </c>
      <c r="EJ18" s="98">
        <f t="shared" si="318"/>
        <v>248453</v>
      </c>
      <c r="EK18" s="101">
        <v>23725</v>
      </c>
      <c r="EL18" s="101">
        <v>26408</v>
      </c>
      <c r="EM18" s="98">
        <f>EK18+EL18</f>
        <v>50133</v>
      </c>
      <c r="EN18" s="100">
        <f>+EK18*100/EH18</f>
        <v>20.887625017608112</v>
      </c>
      <c r="EO18" s="100">
        <f>+EL18*100/EI18</f>
        <v>19.58048180085861</v>
      </c>
      <c r="EP18" s="100">
        <f>+EM18*100/EJ18</f>
        <v>20.178061846707426</v>
      </c>
      <c r="EQ18" s="98">
        <f>+CI18</f>
        <v>16131</v>
      </c>
      <c r="ER18" s="98">
        <f>+CJ18</f>
        <v>18785</v>
      </c>
      <c r="ES18" s="98">
        <f>+CK18</f>
        <v>34916</v>
      </c>
      <c r="ET18" s="101">
        <v>3167</v>
      </c>
      <c r="EU18" s="101">
        <v>3222</v>
      </c>
      <c r="EV18" s="98">
        <f>ET18+EU18</f>
        <v>6389</v>
      </c>
      <c r="EW18" s="100">
        <f>+ET18*100/EQ18</f>
        <v>19.633004773417642</v>
      </c>
      <c r="EX18" s="100">
        <f>+EU18*100/ER18</f>
        <v>17.151982965131754</v>
      </c>
      <c r="EY18" s="100">
        <f>+EV18*100/ES18</f>
        <v>18.298201397640049</v>
      </c>
      <c r="EZ18" s="98">
        <f>+EB18</f>
        <v>30318</v>
      </c>
      <c r="FA18" s="98">
        <f>+EC18</f>
        <v>36702</v>
      </c>
      <c r="FB18" s="98">
        <f>+ED18</f>
        <v>67020</v>
      </c>
      <c r="FC18" s="101">
        <v>4276</v>
      </c>
      <c r="FD18" s="101">
        <v>4489</v>
      </c>
      <c r="FE18" s="98">
        <f>FC18+FD18</f>
        <v>8765</v>
      </c>
      <c r="FF18" s="100">
        <f>+FC18*100/EZ18</f>
        <v>14.103832706642919</v>
      </c>
      <c r="FG18" s="100">
        <f>+FD18*100/FA18</f>
        <v>12.23094109312844</v>
      </c>
      <c r="FH18" s="100">
        <f>+FE18*100/FB18</f>
        <v>13.078185616233959</v>
      </c>
    </row>
    <row r="19" spans="1:164" ht="27" customHeight="1">
      <c r="A19" s="94">
        <v>10</v>
      </c>
      <c r="B19" s="118" t="s">
        <v>250</v>
      </c>
      <c r="C19" s="104"/>
      <c r="D19" s="104"/>
      <c r="E19" s="104"/>
      <c r="F19" s="104"/>
      <c r="G19" s="104"/>
      <c r="H19" s="104"/>
      <c r="I19" s="104"/>
      <c r="J19" s="104"/>
      <c r="K19" s="104"/>
      <c r="L19" s="97">
        <f t="shared" si="287"/>
        <v>0</v>
      </c>
      <c r="M19" s="98">
        <f t="shared" si="287"/>
        <v>0</v>
      </c>
      <c r="N19" s="98">
        <f t="shared" si="287"/>
        <v>0</v>
      </c>
      <c r="O19" s="112"/>
      <c r="P19" s="112"/>
      <c r="Q19" s="112"/>
      <c r="R19" s="98">
        <v>111</v>
      </c>
      <c r="S19" s="98">
        <v>69</v>
      </c>
      <c r="T19" s="98">
        <f>R19+S19</f>
        <v>180</v>
      </c>
      <c r="U19" s="98">
        <v>63</v>
      </c>
      <c r="V19" s="98">
        <v>59</v>
      </c>
      <c r="W19" s="98">
        <f>U19+V19</f>
        <v>122</v>
      </c>
      <c r="X19" s="103"/>
      <c r="Y19" s="103"/>
      <c r="Z19" s="103"/>
      <c r="AA19" s="98">
        <f t="shared" si="288"/>
        <v>63</v>
      </c>
      <c r="AB19" s="98">
        <f t="shared" si="288"/>
        <v>59</v>
      </c>
      <c r="AC19" s="98">
        <f t="shared" si="288"/>
        <v>122</v>
      </c>
      <c r="AD19" s="116">
        <f t="shared" ref="AD19" si="319">AA19/R19</f>
        <v>0.56756756756756754</v>
      </c>
      <c r="AE19" s="116">
        <f t="shared" ref="AE19" si="320">AB19/S19</f>
        <v>0.85507246376811596</v>
      </c>
      <c r="AF19" s="116">
        <f>AC19/T19</f>
        <v>0.67777777777777781</v>
      </c>
      <c r="AG19" s="98">
        <f t="shared" ref="AG19:AL20" si="321">C19+R19</f>
        <v>111</v>
      </c>
      <c r="AH19" s="98">
        <f t="shared" si="321"/>
        <v>69</v>
      </c>
      <c r="AI19" s="98">
        <f t="shared" si="321"/>
        <v>180</v>
      </c>
      <c r="AJ19" s="98">
        <f t="shared" si="321"/>
        <v>63</v>
      </c>
      <c r="AK19" s="98">
        <f t="shared" si="321"/>
        <v>59</v>
      </c>
      <c r="AL19" s="98">
        <f t="shared" si="321"/>
        <v>122</v>
      </c>
      <c r="AM19" s="103"/>
      <c r="AN19" s="103"/>
      <c r="AO19" s="103"/>
      <c r="AP19" s="98">
        <f t="shared" ref="AP19:AR20" si="322">L19+AA19</f>
        <v>63</v>
      </c>
      <c r="AQ19" s="98">
        <f t="shared" si="322"/>
        <v>59</v>
      </c>
      <c r="AR19" s="98">
        <f t="shared" si="322"/>
        <v>122</v>
      </c>
      <c r="AS19" s="116">
        <f>AP19/AG19</f>
        <v>0.56756756756756754</v>
      </c>
      <c r="AT19" s="116">
        <f t="shared" si="301"/>
        <v>0.85507246376811596</v>
      </c>
      <c r="AU19" s="116">
        <f t="shared" si="301"/>
        <v>0.67777777777777781</v>
      </c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12"/>
      <c r="BI19" s="112"/>
      <c r="BJ19" s="112"/>
      <c r="BK19" s="103"/>
      <c r="BL19" s="103"/>
      <c r="BM19" s="103"/>
      <c r="BN19" s="104"/>
      <c r="BO19" s="104"/>
      <c r="BP19" s="104"/>
      <c r="BQ19" s="104"/>
      <c r="BR19" s="104"/>
      <c r="BS19" s="104"/>
      <c r="BT19" s="104"/>
      <c r="BU19" s="104"/>
      <c r="BV19" s="104"/>
      <c r="BW19" s="112"/>
      <c r="BX19" s="112"/>
      <c r="BY19" s="112"/>
      <c r="BZ19" s="98">
        <f t="shared" ref="BZ19:CB22" si="323">AV19+BK19</f>
        <v>0</v>
      </c>
      <c r="CA19" s="98">
        <f t="shared" si="323"/>
        <v>0</v>
      </c>
      <c r="CB19" s="98">
        <f t="shared" si="323"/>
        <v>0</v>
      </c>
      <c r="CC19" s="103"/>
      <c r="CD19" s="103"/>
      <c r="CE19" s="103"/>
      <c r="CF19" s="103"/>
      <c r="CG19" s="103"/>
      <c r="CH19" s="103"/>
      <c r="CI19" s="103"/>
      <c r="CJ19" s="103"/>
      <c r="CK19" s="103"/>
      <c r="CL19" s="116">
        <v>0</v>
      </c>
      <c r="CM19" s="116">
        <v>0</v>
      </c>
      <c r="CN19" s="116">
        <v>0</v>
      </c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12"/>
      <c r="DB19" s="112"/>
      <c r="DC19" s="112"/>
      <c r="DD19" s="103"/>
      <c r="DE19" s="103"/>
      <c r="DF19" s="103"/>
      <c r="DG19" s="104"/>
      <c r="DH19" s="104"/>
      <c r="DI19" s="104"/>
      <c r="DJ19" s="104"/>
      <c r="DK19" s="104"/>
      <c r="DL19" s="104"/>
      <c r="DM19" s="104"/>
      <c r="DN19" s="104"/>
      <c r="DO19" s="104"/>
      <c r="DP19" s="112"/>
      <c r="DQ19" s="112"/>
      <c r="DR19" s="112"/>
      <c r="DS19" s="103"/>
      <c r="DT19" s="103"/>
      <c r="DU19" s="103"/>
      <c r="DV19" s="103"/>
      <c r="DW19" s="103"/>
      <c r="DX19" s="103"/>
      <c r="DY19" s="103"/>
      <c r="DZ19" s="103"/>
      <c r="EA19" s="103"/>
      <c r="EB19" s="103"/>
      <c r="EC19" s="103"/>
      <c r="ED19" s="103"/>
      <c r="EE19" s="112"/>
      <c r="EF19" s="112"/>
      <c r="EG19" s="112"/>
      <c r="EH19" s="98">
        <f t="shared" si="318"/>
        <v>63</v>
      </c>
      <c r="EI19" s="98">
        <f t="shared" si="318"/>
        <v>59</v>
      </c>
      <c r="EJ19" s="98">
        <f t="shared" si="318"/>
        <v>122</v>
      </c>
      <c r="EK19" s="98">
        <v>0</v>
      </c>
      <c r="EL19" s="98">
        <v>3</v>
      </c>
      <c r="EM19" s="98">
        <f>EK19+EL19</f>
        <v>3</v>
      </c>
      <c r="EN19" s="98">
        <v>0</v>
      </c>
      <c r="EO19" s="100">
        <f>+EL19*100/EI19</f>
        <v>5.0847457627118642</v>
      </c>
      <c r="EP19" s="100">
        <f>+EM19*100/EJ19</f>
        <v>2.459016393442623</v>
      </c>
      <c r="EQ19" s="103"/>
      <c r="ER19" s="103"/>
      <c r="ES19" s="103"/>
      <c r="ET19" s="103"/>
      <c r="EU19" s="103"/>
      <c r="EV19" s="103"/>
      <c r="EW19" s="110"/>
      <c r="EX19" s="110"/>
      <c r="EY19" s="110"/>
      <c r="EZ19" s="103"/>
      <c r="FA19" s="103"/>
      <c r="FB19" s="103"/>
      <c r="FC19" s="103"/>
      <c r="FD19" s="103"/>
      <c r="FE19" s="103"/>
      <c r="FF19" s="110"/>
      <c r="FG19" s="110"/>
      <c r="FH19" s="110"/>
    </row>
    <row r="20" spans="1:164" ht="28.5">
      <c r="A20" s="94">
        <v>11</v>
      </c>
      <c r="B20" s="118" t="s">
        <v>251</v>
      </c>
      <c r="C20" s="96">
        <v>440</v>
      </c>
      <c r="D20" s="96">
        <v>312</v>
      </c>
      <c r="E20" s="96">
        <f>C20+D20</f>
        <v>752</v>
      </c>
      <c r="F20" s="96">
        <v>399</v>
      </c>
      <c r="G20" s="96">
        <v>297</v>
      </c>
      <c r="H20" s="96">
        <f>F20+G20</f>
        <v>696</v>
      </c>
      <c r="I20" s="96">
        <v>10</v>
      </c>
      <c r="J20" s="96">
        <v>2</v>
      </c>
      <c r="K20" s="96">
        <f>I20+J20</f>
        <v>12</v>
      </c>
      <c r="L20" s="97">
        <f t="shared" si="287"/>
        <v>409</v>
      </c>
      <c r="M20" s="98">
        <f t="shared" si="287"/>
        <v>299</v>
      </c>
      <c r="N20" s="98">
        <f t="shared" si="287"/>
        <v>708</v>
      </c>
      <c r="O20" s="116">
        <f>L20/C20</f>
        <v>0.92954545454545456</v>
      </c>
      <c r="P20" s="116">
        <f>M20/D20</f>
        <v>0.95833333333333337</v>
      </c>
      <c r="Q20" s="116">
        <f t="shared" ref="Q20" si="324">N20/E20</f>
        <v>0.94148936170212771</v>
      </c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12"/>
      <c r="AE20" s="112"/>
      <c r="AF20" s="112"/>
      <c r="AG20" s="98">
        <f t="shared" si="321"/>
        <v>440</v>
      </c>
      <c r="AH20" s="98">
        <f t="shared" si="321"/>
        <v>312</v>
      </c>
      <c r="AI20" s="98">
        <f t="shared" si="321"/>
        <v>752</v>
      </c>
      <c r="AJ20" s="98">
        <f t="shared" si="321"/>
        <v>399</v>
      </c>
      <c r="AK20" s="98">
        <f t="shared" si="321"/>
        <v>297</v>
      </c>
      <c r="AL20" s="98">
        <f t="shared" si="321"/>
        <v>696</v>
      </c>
      <c r="AM20" s="98">
        <f>I20+X20</f>
        <v>10</v>
      </c>
      <c r="AN20" s="98">
        <f>J20+Y20</f>
        <v>2</v>
      </c>
      <c r="AO20" s="98">
        <f>K20+Z20</f>
        <v>12</v>
      </c>
      <c r="AP20" s="98">
        <f t="shared" si="322"/>
        <v>409</v>
      </c>
      <c r="AQ20" s="98">
        <f t="shared" si="322"/>
        <v>299</v>
      </c>
      <c r="AR20" s="98">
        <f t="shared" si="322"/>
        <v>708</v>
      </c>
      <c r="AS20" s="116">
        <f>AP20/AG20</f>
        <v>0.92954545454545456</v>
      </c>
      <c r="AT20" s="116">
        <f t="shared" si="301"/>
        <v>0.95833333333333337</v>
      </c>
      <c r="AU20" s="116">
        <f t="shared" si="301"/>
        <v>0.94148936170212771</v>
      </c>
      <c r="AV20" s="99">
        <v>38</v>
      </c>
      <c r="AW20" s="99">
        <v>50</v>
      </c>
      <c r="AX20" s="99">
        <f>+AV20+AW20</f>
        <v>88</v>
      </c>
      <c r="AY20" s="99">
        <v>35</v>
      </c>
      <c r="AZ20" s="99">
        <v>46</v>
      </c>
      <c r="BA20" s="99">
        <f>+AY20+AZ20</f>
        <v>81</v>
      </c>
      <c r="BB20" s="99">
        <v>1</v>
      </c>
      <c r="BC20" s="99">
        <v>2</v>
      </c>
      <c r="BD20" s="99">
        <f>+BB20+BC20</f>
        <v>3</v>
      </c>
      <c r="BE20" s="99">
        <f>+AY20+BB20</f>
        <v>36</v>
      </c>
      <c r="BF20" s="99">
        <f>+AZ20+BC20</f>
        <v>48</v>
      </c>
      <c r="BG20" s="99">
        <f>+BA20+BD20</f>
        <v>84</v>
      </c>
      <c r="BH20" s="116">
        <f>BE20/AV20</f>
        <v>0.94736842105263153</v>
      </c>
      <c r="BI20" s="116">
        <f>BF20/AW20</f>
        <v>0.96</v>
      </c>
      <c r="BJ20" s="116">
        <f>BG20/AX20</f>
        <v>0.95454545454545459</v>
      </c>
      <c r="BK20" s="103"/>
      <c r="BL20" s="103"/>
      <c r="BM20" s="103"/>
      <c r="BN20" s="104"/>
      <c r="BO20" s="104"/>
      <c r="BP20" s="104"/>
      <c r="BQ20" s="104"/>
      <c r="BR20" s="104"/>
      <c r="BS20" s="104"/>
      <c r="BT20" s="104"/>
      <c r="BU20" s="104"/>
      <c r="BV20" s="104"/>
      <c r="BW20" s="112"/>
      <c r="BX20" s="112"/>
      <c r="BY20" s="112"/>
      <c r="BZ20" s="98">
        <f t="shared" si="323"/>
        <v>38</v>
      </c>
      <c r="CA20" s="98">
        <f t="shared" si="323"/>
        <v>50</v>
      </c>
      <c r="CB20" s="98">
        <f t="shared" si="323"/>
        <v>88</v>
      </c>
      <c r="CC20" s="98">
        <f t="shared" ref="CC20:CK20" si="325">AY20+BN20</f>
        <v>35</v>
      </c>
      <c r="CD20" s="98">
        <f t="shared" si="325"/>
        <v>46</v>
      </c>
      <c r="CE20" s="98">
        <f t="shared" si="325"/>
        <v>81</v>
      </c>
      <c r="CF20" s="98">
        <f t="shared" si="325"/>
        <v>1</v>
      </c>
      <c r="CG20" s="98">
        <f t="shared" si="325"/>
        <v>2</v>
      </c>
      <c r="CH20" s="98">
        <f t="shared" si="325"/>
        <v>3</v>
      </c>
      <c r="CI20" s="98">
        <f t="shared" si="325"/>
        <v>36</v>
      </c>
      <c r="CJ20" s="98">
        <f t="shared" si="325"/>
        <v>48</v>
      </c>
      <c r="CK20" s="98">
        <f t="shared" si="325"/>
        <v>84</v>
      </c>
      <c r="CL20" s="116">
        <f>CI20/BZ20</f>
        <v>0.94736842105263153</v>
      </c>
      <c r="CM20" s="116">
        <f>CJ20/CA20</f>
        <v>0.96</v>
      </c>
      <c r="CN20" s="116">
        <f>CK20/CB20</f>
        <v>0.95454545454545459</v>
      </c>
      <c r="CO20" s="99">
        <v>179</v>
      </c>
      <c r="CP20" s="99">
        <v>106</v>
      </c>
      <c r="CQ20" s="99">
        <f>+CO20+CP20</f>
        <v>285</v>
      </c>
      <c r="CR20" s="99">
        <v>174</v>
      </c>
      <c r="CS20" s="99">
        <v>102</v>
      </c>
      <c r="CT20" s="99">
        <f>+CR20+CS20</f>
        <v>276</v>
      </c>
      <c r="CU20" s="99">
        <v>1</v>
      </c>
      <c r="CV20" s="99">
        <v>1</v>
      </c>
      <c r="CW20" s="99">
        <f>+CU20+CV20</f>
        <v>2</v>
      </c>
      <c r="CX20" s="99">
        <f>+CR20+CU20</f>
        <v>175</v>
      </c>
      <c r="CY20" s="99">
        <f>+CS20+CV20</f>
        <v>103</v>
      </c>
      <c r="CZ20" s="99">
        <f>+CT20+CW20</f>
        <v>278</v>
      </c>
      <c r="DA20" s="116">
        <f>CX20/CO20</f>
        <v>0.97765363128491622</v>
      </c>
      <c r="DB20" s="116">
        <f>CY20/CP20</f>
        <v>0.97169811320754718</v>
      </c>
      <c r="DC20" s="116">
        <f>CZ20/CQ20</f>
        <v>0.9754385964912281</v>
      </c>
      <c r="DD20" s="103"/>
      <c r="DE20" s="103"/>
      <c r="DF20" s="103"/>
      <c r="DG20" s="104"/>
      <c r="DH20" s="104"/>
      <c r="DI20" s="104"/>
      <c r="DJ20" s="104"/>
      <c r="DK20" s="104"/>
      <c r="DL20" s="104"/>
      <c r="DM20" s="104"/>
      <c r="DN20" s="104"/>
      <c r="DO20" s="104"/>
      <c r="DP20" s="112"/>
      <c r="DQ20" s="112"/>
      <c r="DR20" s="112"/>
      <c r="DS20" s="98">
        <f t="shared" ref="DS20:ED20" si="326">CO20+DD20</f>
        <v>179</v>
      </c>
      <c r="DT20" s="98">
        <f t="shared" si="326"/>
        <v>106</v>
      </c>
      <c r="DU20" s="98">
        <f t="shared" si="326"/>
        <v>285</v>
      </c>
      <c r="DV20" s="98">
        <f t="shared" si="326"/>
        <v>174</v>
      </c>
      <c r="DW20" s="98">
        <f t="shared" si="326"/>
        <v>102</v>
      </c>
      <c r="DX20" s="98">
        <f t="shared" si="326"/>
        <v>276</v>
      </c>
      <c r="DY20" s="98">
        <f t="shared" si="326"/>
        <v>1</v>
      </c>
      <c r="DZ20" s="98">
        <f t="shared" si="326"/>
        <v>1</v>
      </c>
      <c r="EA20" s="98">
        <f t="shared" si="326"/>
        <v>2</v>
      </c>
      <c r="EB20" s="98">
        <f t="shared" si="326"/>
        <v>175</v>
      </c>
      <c r="EC20" s="98">
        <f t="shared" si="326"/>
        <v>103</v>
      </c>
      <c r="ED20" s="98">
        <f t="shared" si="326"/>
        <v>278</v>
      </c>
      <c r="EE20" s="116">
        <f>EB20/DS20</f>
        <v>0.97765363128491622</v>
      </c>
      <c r="EF20" s="116">
        <f>EC20/DT20</f>
        <v>0.97169811320754718</v>
      </c>
      <c r="EG20" s="116">
        <f>ED20/DU20</f>
        <v>0.9754385964912281</v>
      </c>
      <c r="EH20" s="98">
        <f t="shared" si="318"/>
        <v>409</v>
      </c>
      <c r="EI20" s="98">
        <f t="shared" si="318"/>
        <v>299</v>
      </c>
      <c r="EJ20" s="98">
        <f t="shared" si="318"/>
        <v>708</v>
      </c>
      <c r="EK20" s="98">
        <v>127</v>
      </c>
      <c r="EL20" s="98">
        <v>92</v>
      </c>
      <c r="EM20" s="98">
        <f>EK20+EL20</f>
        <v>219</v>
      </c>
      <c r="EN20" s="100">
        <f>+EK20*100/EH20</f>
        <v>31.051344743276285</v>
      </c>
      <c r="EO20" s="100">
        <f>+EL20*100/EI20</f>
        <v>30.76923076923077</v>
      </c>
      <c r="EP20" s="100">
        <f>+EM20*100/EJ20</f>
        <v>30.932203389830509</v>
      </c>
      <c r="EQ20" s="98">
        <f>+CI20</f>
        <v>36</v>
      </c>
      <c r="ER20" s="98">
        <f>+CJ20</f>
        <v>48</v>
      </c>
      <c r="ES20" s="98">
        <f>+CK20</f>
        <v>84</v>
      </c>
      <c r="ET20" s="98">
        <v>13</v>
      </c>
      <c r="EU20" s="98">
        <v>19</v>
      </c>
      <c r="EV20" s="98">
        <f>ET20+EU20</f>
        <v>32</v>
      </c>
      <c r="EW20" s="100">
        <f>+ET20*100/EQ20</f>
        <v>36.111111111111114</v>
      </c>
      <c r="EX20" s="100">
        <f>+EU20*100/ER20</f>
        <v>39.583333333333336</v>
      </c>
      <c r="EY20" s="100">
        <f>+EV20*100/ES20</f>
        <v>38.095238095238095</v>
      </c>
      <c r="EZ20" s="98">
        <f>+EB20</f>
        <v>175</v>
      </c>
      <c r="FA20" s="98">
        <f>+EC20</f>
        <v>103</v>
      </c>
      <c r="FB20" s="98">
        <f>+ED20</f>
        <v>278</v>
      </c>
      <c r="FC20" s="98">
        <v>87</v>
      </c>
      <c r="FD20" s="98">
        <v>45</v>
      </c>
      <c r="FE20" s="98">
        <f>FC20+FD20</f>
        <v>132</v>
      </c>
      <c r="FF20" s="100">
        <f>+FC20*100/EZ20</f>
        <v>49.714285714285715</v>
      </c>
      <c r="FG20" s="100">
        <f>+FD20*100/FA20</f>
        <v>43.689320388349515</v>
      </c>
      <c r="FH20" s="100">
        <f>+FE20*100/FB20</f>
        <v>47.482014388489212</v>
      </c>
    </row>
    <row r="21" spans="1:164" ht="28.5">
      <c r="A21" s="94">
        <v>12</v>
      </c>
      <c r="B21" s="118" t="s">
        <v>252</v>
      </c>
      <c r="C21" s="96">
        <v>9163</v>
      </c>
      <c r="D21" s="96">
        <v>9599</v>
      </c>
      <c r="E21" s="96">
        <f>C21+D21</f>
        <v>18762</v>
      </c>
      <c r="F21" s="96">
        <v>8381</v>
      </c>
      <c r="G21" s="96">
        <v>8844</v>
      </c>
      <c r="H21" s="96">
        <f>F21+G21</f>
        <v>17225</v>
      </c>
      <c r="I21" s="96">
        <v>265</v>
      </c>
      <c r="J21" s="96">
        <v>273</v>
      </c>
      <c r="K21" s="96">
        <f>I21+J21</f>
        <v>538</v>
      </c>
      <c r="L21" s="97">
        <f t="shared" si="287"/>
        <v>8646</v>
      </c>
      <c r="M21" s="98">
        <f t="shared" si="287"/>
        <v>9117</v>
      </c>
      <c r="N21" s="98">
        <f t="shared" si="287"/>
        <v>17763</v>
      </c>
      <c r="O21" s="116">
        <f t="shared" ref="O21:O22" si="327">L21/C21</f>
        <v>0.943577430972389</v>
      </c>
      <c r="P21" s="116">
        <f t="shared" ref="P21:P22" si="328">M21/D21</f>
        <v>0.94978643608709246</v>
      </c>
      <c r="Q21" s="116">
        <f t="shared" ref="Q21:Q22" si="329">N21/E21</f>
        <v>0.94675407739047013</v>
      </c>
      <c r="R21" s="98">
        <v>363</v>
      </c>
      <c r="S21" s="98">
        <v>230</v>
      </c>
      <c r="T21" s="98">
        <f t="shared" ref="T21:T22" si="330">R21+S21</f>
        <v>593</v>
      </c>
      <c r="U21" s="98">
        <v>145</v>
      </c>
      <c r="V21" s="98">
        <v>98</v>
      </c>
      <c r="W21" s="98">
        <f t="shared" ref="W21:W22" si="331">U21+V21</f>
        <v>243</v>
      </c>
      <c r="X21" s="98">
        <v>35</v>
      </c>
      <c r="Y21" s="98">
        <v>22</v>
      </c>
      <c r="Z21" s="98">
        <f t="shared" ref="Z21:Z22" si="332">X21+Y21</f>
        <v>57</v>
      </c>
      <c r="AA21" s="98">
        <f t="shared" ref="AA21:AA22" si="333">U21+X21</f>
        <v>180</v>
      </c>
      <c r="AB21" s="98">
        <f t="shared" ref="AB21:AB22" si="334">V21+Y21</f>
        <v>120</v>
      </c>
      <c r="AC21" s="98">
        <f t="shared" ref="AC21:AC22" si="335">W21+Z21</f>
        <v>300</v>
      </c>
      <c r="AD21" s="116">
        <f t="shared" ref="AD21:AD22" si="336">AA21/R21</f>
        <v>0.49586776859504134</v>
      </c>
      <c r="AE21" s="116">
        <f t="shared" ref="AE21:AE22" si="337">AB21/S21</f>
        <v>0.52173913043478259</v>
      </c>
      <c r="AF21" s="116">
        <f t="shared" ref="AF21:AF22" si="338">AC21/T21</f>
        <v>0.50590219224283306</v>
      </c>
      <c r="AG21" s="98">
        <f t="shared" ref="AG21:AG22" si="339">C21+R21</f>
        <v>9526</v>
      </c>
      <c r="AH21" s="98">
        <f t="shared" ref="AH21:AH22" si="340">D21+S21</f>
        <v>9829</v>
      </c>
      <c r="AI21" s="98">
        <f t="shared" ref="AI21:AI22" si="341">E21+T21</f>
        <v>19355</v>
      </c>
      <c r="AJ21" s="98">
        <f t="shared" ref="AJ21:AJ22" si="342">F21+U21</f>
        <v>8526</v>
      </c>
      <c r="AK21" s="98">
        <f t="shared" ref="AK21:AK22" si="343">G21+V21</f>
        <v>8942</v>
      </c>
      <c r="AL21" s="98">
        <f t="shared" ref="AL21:AL22" si="344">H21+W21</f>
        <v>17468</v>
      </c>
      <c r="AM21" s="98">
        <f t="shared" ref="AM21:AM22" si="345">I21+X21</f>
        <v>300</v>
      </c>
      <c r="AN21" s="98">
        <f t="shared" ref="AN21:AN22" si="346">J21+Y21</f>
        <v>295</v>
      </c>
      <c r="AO21" s="98">
        <f t="shared" ref="AO21:AO22" si="347">K21+Z21</f>
        <v>595</v>
      </c>
      <c r="AP21" s="98">
        <f t="shared" ref="AP21:AP22" si="348">L21+AA21</f>
        <v>8826</v>
      </c>
      <c r="AQ21" s="98">
        <f t="shared" ref="AQ21:AQ22" si="349">M21+AB21</f>
        <v>9237</v>
      </c>
      <c r="AR21" s="98">
        <f t="shared" ref="AR21:AR22" si="350">N21+AC21</f>
        <v>18063</v>
      </c>
      <c r="AS21" s="116">
        <f t="shared" ref="AS21:AS22" si="351">AP21/AG21</f>
        <v>0.9265169011127441</v>
      </c>
      <c r="AT21" s="116">
        <f t="shared" ref="AT21:AT22" si="352">AQ21/AH21</f>
        <v>0.93977006816563236</v>
      </c>
      <c r="AU21" s="116">
        <f t="shared" ref="AU21:AU22" si="353">AR21/AI21</f>
        <v>0.93324722293980888</v>
      </c>
      <c r="AV21" s="99">
        <v>108</v>
      </c>
      <c r="AW21" s="99">
        <v>148</v>
      </c>
      <c r="AX21" s="99">
        <f t="shared" ref="AX21:AX22" si="354">+AV21+AW21</f>
        <v>256</v>
      </c>
      <c r="AY21" s="99">
        <v>96</v>
      </c>
      <c r="AZ21" s="99">
        <v>128</v>
      </c>
      <c r="BA21" s="99">
        <f t="shared" ref="BA21:BA22" si="355">+AY21+AZ21</f>
        <v>224</v>
      </c>
      <c r="BB21" s="99">
        <v>3</v>
      </c>
      <c r="BC21" s="99">
        <v>8</v>
      </c>
      <c r="BD21" s="99">
        <f t="shared" ref="BD21:BD22" si="356">+BB21+BC21</f>
        <v>11</v>
      </c>
      <c r="BE21" s="99">
        <f t="shared" ref="BE21:BE22" si="357">+AY21+BB21</f>
        <v>99</v>
      </c>
      <c r="BF21" s="99">
        <f t="shared" ref="BF21:BF22" si="358">+AZ21+BC21</f>
        <v>136</v>
      </c>
      <c r="BG21" s="99">
        <f t="shared" ref="BG21:BG22" si="359">+BA21+BD21</f>
        <v>235</v>
      </c>
      <c r="BH21" s="116">
        <f t="shared" ref="BH21:BH22" si="360">BE21/AV21</f>
        <v>0.91666666666666663</v>
      </c>
      <c r="BI21" s="116">
        <f t="shared" ref="BI21:BI22" si="361">BF21/AW21</f>
        <v>0.91891891891891897</v>
      </c>
      <c r="BJ21" s="116">
        <f t="shared" ref="BJ21:BJ22" si="362">BG21/AX21</f>
        <v>0.91796875</v>
      </c>
      <c r="BK21" s="95">
        <v>13</v>
      </c>
      <c r="BL21" s="95">
        <v>7</v>
      </c>
      <c r="BM21" s="98">
        <f t="shared" ref="BM21:BM22" si="363">BK21+BL21</f>
        <v>20</v>
      </c>
      <c r="BN21" s="99">
        <v>7</v>
      </c>
      <c r="BO21" s="99">
        <v>3</v>
      </c>
      <c r="BP21" s="99">
        <f t="shared" ref="BP21:BP22" si="364">BN21+BO21</f>
        <v>10</v>
      </c>
      <c r="BQ21" s="99">
        <v>2</v>
      </c>
      <c r="BR21" s="99">
        <v>0</v>
      </c>
      <c r="BS21" s="99">
        <f t="shared" ref="BS21:BS22" si="365">BQ21+BR21</f>
        <v>2</v>
      </c>
      <c r="BT21" s="99">
        <f t="shared" ref="BT21:BT22" si="366">+BN21+BQ21</f>
        <v>9</v>
      </c>
      <c r="BU21" s="99">
        <f t="shared" ref="BU21:BU22" si="367">+BO21+BR21</f>
        <v>3</v>
      </c>
      <c r="BV21" s="99">
        <f t="shared" ref="BV21:BV22" si="368">+BP21+BS21</f>
        <v>12</v>
      </c>
      <c r="BW21" s="116">
        <f t="shared" ref="BW21:BW22" si="369">BT21/BK21</f>
        <v>0.69230769230769229</v>
      </c>
      <c r="BX21" s="116">
        <f t="shared" ref="BX21:BX22" si="370">BU21/BL21</f>
        <v>0.42857142857142855</v>
      </c>
      <c r="BY21" s="116">
        <f t="shared" ref="BY21:BY22" si="371">BV21/BM21</f>
        <v>0.6</v>
      </c>
      <c r="BZ21" s="98">
        <f t="shared" si="323"/>
        <v>121</v>
      </c>
      <c r="CA21" s="98">
        <f t="shared" si="323"/>
        <v>155</v>
      </c>
      <c r="CB21" s="98">
        <f t="shared" si="323"/>
        <v>276</v>
      </c>
      <c r="CC21" s="98">
        <f t="shared" ref="CC21:CC22" si="372">AY21+BN21</f>
        <v>103</v>
      </c>
      <c r="CD21" s="98">
        <f t="shared" ref="CD21:CD22" si="373">AZ21+BO21</f>
        <v>131</v>
      </c>
      <c r="CE21" s="98">
        <f t="shared" ref="CE21:CE22" si="374">BA21+BP21</f>
        <v>234</v>
      </c>
      <c r="CF21" s="98">
        <f t="shared" ref="CF21:CF22" si="375">BB21+BQ21</f>
        <v>5</v>
      </c>
      <c r="CG21" s="98">
        <f t="shared" ref="CG21:CG22" si="376">BC21+BR21</f>
        <v>8</v>
      </c>
      <c r="CH21" s="98">
        <f t="shared" ref="CH21:CH22" si="377">BD21+BS21</f>
        <v>13</v>
      </c>
      <c r="CI21" s="98">
        <f t="shared" ref="CI21" si="378">BE21+BT21</f>
        <v>108</v>
      </c>
      <c r="CJ21" s="98">
        <f t="shared" ref="CJ21" si="379">BF21+BU21</f>
        <v>139</v>
      </c>
      <c r="CK21" s="98">
        <f t="shared" ref="CK21" si="380">BG21+BV21</f>
        <v>247</v>
      </c>
      <c r="CL21" s="116">
        <f t="shared" ref="CL21:CL22" si="381">CI21/BZ21</f>
        <v>0.8925619834710744</v>
      </c>
      <c r="CM21" s="116">
        <f t="shared" ref="CM21:CM22" si="382">CJ21/CA21</f>
        <v>0.89677419354838706</v>
      </c>
      <c r="CN21" s="116">
        <f t="shared" ref="CN21:CN22" si="383">CK21/CB21</f>
        <v>0.89492753623188404</v>
      </c>
      <c r="CO21" s="99">
        <v>1028</v>
      </c>
      <c r="CP21" s="99">
        <v>1118</v>
      </c>
      <c r="CQ21" s="99">
        <f t="shared" ref="CQ21:CQ22" si="384">+CO21+CP21</f>
        <v>2146</v>
      </c>
      <c r="CR21" s="99">
        <v>937</v>
      </c>
      <c r="CS21" s="99">
        <v>1028</v>
      </c>
      <c r="CT21" s="99">
        <f t="shared" ref="CT21:CT22" si="385">+CR21+CS21</f>
        <v>1965</v>
      </c>
      <c r="CU21" s="99">
        <v>29</v>
      </c>
      <c r="CV21" s="99">
        <v>39</v>
      </c>
      <c r="CW21" s="99">
        <f t="shared" ref="CW21:CW22" si="386">+CU21+CV21</f>
        <v>68</v>
      </c>
      <c r="CX21" s="99">
        <f t="shared" ref="CX21:CX22" si="387">+CR21+CU21</f>
        <v>966</v>
      </c>
      <c r="CY21" s="99">
        <f>+CS21+CV21</f>
        <v>1067</v>
      </c>
      <c r="CZ21" s="99">
        <f t="shared" ref="CZ21:CZ22" si="388">+CT21+CW21</f>
        <v>2033</v>
      </c>
      <c r="DA21" s="116">
        <f t="shared" ref="DA21:DA22" si="389">CX21/CO21</f>
        <v>0.93968871595330739</v>
      </c>
      <c r="DB21" s="116">
        <f t="shared" ref="DB21:DB22" si="390">CY21/CP21</f>
        <v>0.95438282647584971</v>
      </c>
      <c r="DC21" s="116">
        <f t="shared" ref="DC21:DC22" si="391">CZ21/CQ21</f>
        <v>0.94734389561975774</v>
      </c>
      <c r="DD21" s="95">
        <v>42</v>
      </c>
      <c r="DE21" s="95">
        <v>30</v>
      </c>
      <c r="DF21" s="98">
        <f t="shared" ref="DF21:DF22" si="392">DD21+DE21</f>
        <v>72</v>
      </c>
      <c r="DG21" s="99">
        <v>19</v>
      </c>
      <c r="DH21" s="99">
        <v>13</v>
      </c>
      <c r="DI21" s="99">
        <f t="shared" ref="DI21:DI22" si="393">+DG21+DH21</f>
        <v>32</v>
      </c>
      <c r="DJ21" s="99">
        <v>6</v>
      </c>
      <c r="DK21" s="99">
        <v>3</v>
      </c>
      <c r="DL21" s="99">
        <f t="shared" ref="DL21:DL22" si="394">DJ21+DK21</f>
        <v>9</v>
      </c>
      <c r="DM21" s="99">
        <f t="shared" ref="DM21:DM22" si="395">+DG21+DJ21</f>
        <v>25</v>
      </c>
      <c r="DN21" s="99">
        <f t="shared" ref="DN21:DN22" si="396">+DH21+DK21</f>
        <v>16</v>
      </c>
      <c r="DO21" s="99">
        <f t="shared" ref="DO21:DO22" si="397">+DI21+DL21</f>
        <v>41</v>
      </c>
      <c r="DP21" s="116">
        <f t="shared" ref="DP21:DP22" si="398">DM21/DD21</f>
        <v>0.59523809523809523</v>
      </c>
      <c r="DQ21" s="116">
        <f t="shared" ref="DQ21:DQ22" si="399">DN21/DE21</f>
        <v>0.53333333333333333</v>
      </c>
      <c r="DR21" s="116">
        <f t="shared" ref="DR21:DR22" si="400">DO21/DF21</f>
        <v>0.56944444444444442</v>
      </c>
      <c r="DS21" s="98">
        <f t="shared" ref="DS21:DS22" si="401">CO21+DD21</f>
        <v>1070</v>
      </c>
      <c r="DT21" s="98">
        <f t="shared" ref="DT21:DT22" si="402">CP21+DE21</f>
        <v>1148</v>
      </c>
      <c r="DU21" s="98">
        <f t="shared" ref="DU21:DU22" si="403">CQ21+DF21</f>
        <v>2218</v>
      </c>
      <c r="DV21" s="98">
        <f t="shared" ref="DV21:DV22" si="404">CR21+DG21</f>
        <v>956</v>
      </c>
      <c r="DW21" s="98">
        <f t="shared" ref="DW21:DW22" si="405">CS21+DH21</f>
        <v>1041</v>
      </c>
      <c r="DX21" s="98">
        <f t="shared" ref="DX21:DX22" si="406">CT21+DI21</f>
        <v>1997</v>
      </c>
      <c r="DY21" s="98">
        <f t="shared" ref="DY21:DY22" si="407">CU21+DJ21</f>
        <v>35</v>
      </c>
      <c r="DZ21" s="98">
        <f t="shared" ref="DZ21:DZ22" si="408">CV21+DK21</f>
        <v>42</v>
      </c>
      <c r="EA21" s="98">
        <f t="shared" ref="EA21:EA22" si="409">CW21+DL21</f>
        <v>77</v>
      </c>
      <c r="EB21" s="98">
        <f t="shared" ref="EB21:EB22" si="410">CX21+DM21</f>
        <v>991</v>
      </c>
      <c r="EC21" s="98">
        <f t="shared" ref="EC21:EC22" si="411">CY21+DN21</f>
        <v>1083</v>
      </c>
      <c r="ED21" s="98">
        <f t="shared" ref="ED21:ED22" si="412">CZ21+DO21</f>
        <v>2074</v>
      </c>
      <c r="EE21" s="116">
        <f t="shared" ref="EE21:EE22" si="413">EB21/DS21</f>
        <v>0.92616822429906542</v>
      </c>
      <c r="EF21" s="116">
        <f t="shared" ref="EF21:EF22" si="414">EC21/DT21</f>
        <v>0.94337979094076652</v>
      </c>
      <c r="EG21" s="116">
        <f t="shared" ref="EG21:EG22" si="415">ED21/DU21</f>
        <v>0.93507664562669068</v>
      </c>
      <c r="EH21" s="98">
        <f t="shared" ref="EH21:EH22" si="416">+AP21</f>
        <v>8826</v>
      </c>
      <c r="EI21" s="98">
        <f t="shared" ref="EI21:EI22" si="417">+AQ21</f>
        <v>9237</v>
      </c>
      <c r="EJ21" s="98">
        <f t="shared" ref="EJ21:EJ22" si="418">+AR21</f>
        <v>18063</v>
      </c>
      <c r="EK21" s="101">
        <v>3977</v>
      </c>
      <c r="EL21" s="101">
        <v>5501</v>
      </c>
      <c r="EM21" s="98">
        <f t="shared" ref="EM21:EM22" si="419">EK21+EL21</f>
        <v>9478</v>
      </c>
      <c r="EN21" s="100">
        <f t="shared" ref="EN21" si="420">+EK21*100/EH21</f>
        <v>45.060049852707905</v>
      </c>
      <c r="EO21" s="100">
        <f t="shared" ref="EO21" si="421">+EL21*100/EI21</f>
        <v>59.55396773844322</v>
      </c>
      <c r="EP21" s="100">
        <f t="shared" ref="EP21" si="422">+EM21*100/EJ21</f>
        <v>52.471903891933785</v>
      </c>
      <c r="EQ21" s="98">
        <f t="shared" ref="EQ21:EQ22" si="423">+CI21</f>
        <v>108</v>
      </c>
      <c r="ER21" s="98">
        <f t="shared" ref="ER21:ER22" si="424">+CJ21</f>
        <v>139</v>
      </c>
      <c r="ES21" s="98">
        <f t="shared" ref="ES21:ES22" si="425">+CK21</f>
        <v>247</v>
      </c>
      <c r="ET21" s="101">
        <v>33</v>
      </c>
      <c r="EU21" s="101">
        <v>59</v>
      </c>
      <c r="EV21" s="98">
        <f t="shared" ref="EV21:EV22" si="426">ET21+EU21</f>
        <v>92</v>
      </c>
      <c r="EW21" s="100">
        <f t="shared" ref="EW21:EW22" si="427">+ET21*100/EQ21</f>
        <v>30.555555555555557</v>
      </c>
      <c r="EX21" s="100">
        <f t="shared" ref="EX21:EX22" si="428">+EU21*100/ER21</f>
        <v>42.446043165467628</v>
      </c>
      <c r="EY21" s="100">
        <f t="shared" ref="EY21:EY22" si="429">+EV21*100/ES21</f>
        <v>37.246963562753038</v>
      </c>
      <c r="EZ21" s="98">
        <f t="shared" ref="EZ21:EZ22" si="430">+EB21</f>
        <v>991</v>
      </c>
      <c r="FA21" s="98">
        <f t="shared" ref="FA21:FA22" si="431">+EC21</f>
        <v>1083</v>
      </c>
      <c r="FB21" s="98">
        <f t="shared" ref="FB21:FB22" si="432">+ED21</f>
        <v>2074</v>
      </c>
      <c r="FC21" s="101">
        <v>357</v>
      </c>
      <c r="FD21" s="101">
        <v>524</v>
      </c>
      <c r="FE21" s="98">
        <f t="shared" ref="FE21:FE22" si="433">FC21+FD21</f>
        <v>881</v>
      </c>
      <c r="FF21" s="100">
        <f t="shared" ref="FF21:FF22" si="434">+FC21*100/EZ21</f>
        <v>36.024217961654891</v>
      </c>
      <c r="FG21" s="100">
        <f t="shared" ref="FG21:FG22" si="435">+FD21*100/FA21</f>
        <v>48.384118190212376</v>
      </c>
      <c r="FH21" s="100">
        <f t="shared" ref="FH21:FH22" si="436">+FE21*100/FB21</f>
        <v>42.478302796528446</v>
      </c>
    </row>
    <row r="22" spans="1:164" ht="28.5">
      <c r="A22" s="94">
        <v>13</v>
      </c>
      <c r="B22" s="118" t="s">
        <v>253</v>
      </c>
      <c r="C22" s="96">
        <v>453666</v>
      </c>
      <c r="D22" s="96">
        <v>315400</v>
      </c>
      <c r="E22" s="96">
        <f t="shared" ref="E22" si="437">C22+D22</f>
        <v>769066</v>
      </c>
      <c r="F22" s="96">
        <v>293426</v>
      </c>
      <c r="G22" s="96">
        <v>231483</v>
      </c>
      <c r="H22" s="96">
        <f t="shared" ref="H22" si="438">F22+G22</f>
        <v>524909</v>
      </c>
      <c r="I22" s="96">
        <v>3376</v>
      </c>
      <c r="J22" s="96">
        <v>2956</v>
      </c>
      <c r="K22" s="96">
        <f t="shared" ref="K22" si="439">I22+J22</f>
        <v>6332</v>
      </c>
      <c r="L22" s="97">
        <f t="shared" si="287"/>
        <v>296802</v>
      </c>
      <c r="M22" s="98">
        <f t="shared" si="287"/>
        <v>234439</v>
      </c>
      <c r="N22" s="98">
        <f t="shared" si="287"/>
        <v>531241</v>
      </c>
      <c r="O22" s="116">
        <f t="shared" si="327"/>
        <v>0.65423020459985981</v>
      </c>
      <c r="P22" s="116">
        <f t="shared" si="328"/>
        <v>0.74330691185795816</v>
      </c>
      <c r="Q22" s="116">
        <f t="shared" si="329"/>
        <v>0.69076126106211955</v>
      </c>
      <c r="R22" s="98">
        <v>25216</v>
      </c>
      <c r="S22" s="98">
        <v>9449</v>
      </c>
      <c r="T22" s="98">
        <f t="shared" si="330"/>
        <v>34665</v>
      </c>
      <c r="U22" s="98">
        <v>1426</v>
      </c>
      <c r="V22" s="98">
        <v>950</v>
      </c>
      <c r="W22" s="98">
        <f t="shared" si="331"/>
        <v>2376</v>
      </c>
      <c r="X22" s="98">
        <v>140</v>
      </c>
      <c r="Y22" s="98">
        <v>173</v>
      </c>
      <c r="Z22" s="98">
        <f t="shared" si="332"/>
        <v>313</v>
      </c>
      <c r="AA22" s="98">
        <f t="shared" si="333"/>
        <v>1566</v>
      </c>
      <c r="AB22" s="98">
        <f t="shared" si="334"/>
        <v>1123</v>
      </c>
      <c r="AC22" s="98">
        <f t="shared" si="335"/>
        <v>2689</v>
      </c>
      <c r="AD22" s="116">
        <f t="shared" si="336"/>
        <v>6.2103426395939083E-2</v>
      </c>
      <c r="AE22" s="116">
        <f t="shared" si="337"/>
        <v>0.11884855540268811</v>
      </c>
      <c r="AF22" s="116">
        <f t="shared" si="338"/>
        <v>7.7571037069089854E-2</v>
      </c>
      <c r="AG22" s="98">
        <f t="shared" si="339"/>
        <v>478882</v>
      </c>
      <c r="AH22" s="98">
        <f t="shared" si="340"/>
        <v>324849</v>
      </c>
      <c r="AI22" s="98">
        <f t="shared" si="341"/>
        <v>803731</v>
      </c>
      <c r="AJ22" s="98">
        <f t="shared" si="342"/>
        <v>294852</v>
      </c>
      <c r="AK22" s="98">
        <f t="shared" si="343"/>
        <v>232433</v>
      </c>
      <c r="AL22" s="98">
        <f t="shared" si="344"/>
        <v>527285</v>
      </c>
      <c r="AM22" s="98">
        <f t="shared" si="345"/>
        <v>3516</v>
      </c>
      <c r="AN22" s="98">
        <f t="shared" si="346"/>
        <v>3129</v>
      </c>
      <c r="AO22" s="98">
        <f t="shared" si="347"/>
        <v>6645</v>
      </c>
      <c r="AP22" s="98">
        <f t="shared" si="348"/>
        <v>298368</v>
      </c>
      <c r="AQ22" s="98">
        <f t="shared" si="349"/>
        <v>235562</v>
      </c>
      <c r="AR22" s="98">
        <f t="shared" si="350"/>
        <v>533930</v>
      </c>
      <c r="AS22" s="116">
        <f t="shared" si="351"/>
        <v>0.62305119006352294</v>
      </c>
      <c r="AT22" s="116">
        <f t="shared" si="352"/>
        <v>0.72514306647088345</v>
      </c>
      <c r="AU22" s="116">
        <f t="shared" si="353"/>
        <v>0.66431430416395532</v>
      </c>
      <c r="AV22" s="99">
        <v>34439</v>
      </c>
      <c r="AW22" s="99">
        <v>25972</v>
      </c>
      <c r="AX22" s="99">
        <f t="shared" si="354"/>
        <v>60411</v>
      </c>
      <c r="AY22" s="99">
        <v>20133</v>
      </c>
      <c r="AZ22" s="99">
        <v>17126</v>
      </c>
      <c r="BA22" s="99">
        <f t="shared" si="355"/>
        <v>37259</v>
      </c>
      <c r="BB22" s="99">
        <v>307</v>
      </c>
      <c r="BC22" s="99">
        <v>371</v>
      </c>
      <c r="BD22" s="99">
        <f t="shared" si="356"/>
        <v>678</v>
      </c>
      <c r="BE22" s="99">
        <f t="shared" si="357"/>
        <v>20440</v>
      </c>
      <c r="BF22" s="99">
        <f t="shared" si="358"/>
        <v>17497</v>
      </c>
      <c r="BG22" s="99">
        <f t="shared" si="359"/>
        <v>37937</v>
      </c>
      <c r="BH22" s="116">
        <f t="shared" si="360"/>
        <v>0.59351316821045907</v>
      </c>
      <c r="BI22" s="116">
        <f t="shared" si="361"/>
        <v>0.67368704758971198</v>
      </c>
      <c r="BJ22" s="116">
        <f t="shared" si="362"/>
        <v>0.62798165896939295</v>
      </c>
      <c r="BK22" s="95">
        <v>2559</v>
      </c>
      <c r="BL22" s="95">
        <v>1256</v>
      </c>
      <c r="BM22" s="98">
        <f t="shared" si="363"/>
        <v>3815</v>
      </c>
      <c r="BN22" s="99">
        <v>76</v>
      </c>
      <c r="BO22" s="99">
        <v>86</v>
      </c>
      <c r="BP22" s="99">
        <f t="shared" si="364"/>
        <v>162</v>
      </c>
      <c r="BQ22" s="99">
        <v>20</v>
      </c>
      <c r="BR22" s="99">
        <v>24</v>
      </c>
      <c r="BS22" s="99">
        <f t="shared" si="365"/>
        <v>44</v>
      </c>
      <c r="BT22" s="99">
        <f t="shared" si="366"/>
        <v>96</v>
      </c>
      <c r="BU22" s="99">
        <f t="shared" si="367"/>
        <v>110</v>
      </c>
      <c r="BV22" s="99">
        <f t="shared" si="368"/>
        <v>206</v>
      </c>
      <c r="BW22" s="116">
        <f t="shared" si="369"/>
        <v>3.7514654161781943E-2</v>
      </c>
      <c r="BX22" s="116">
        <f t="shared" si="370"/>
        <v>8.7579617834394899E-2</v>
      </c>
      <c r="BY22" s="116">
        <f t="shared" si="371"/>
        <v>5.3997378768020972E-2</v>
      </c>
      <c r="BZ22" s="98">
        <f t="shared" si="323"/>
        <v>36998</v>
      </c>
      <c r="CA22" s="98">
        <f t="shared" si="323"/>
        <v>27228</v>
      </c>
      <c r="CB22" s="98">
        <f t="shared" si="323"/>
        <v>64226</v>
      </c>
      <c r="CC22" s="98">
        <f t="shared" si="372"/>
        <v>20209</v>
      </c>
      <c r="CD22" s="98">
        <f t="shared" si="373"/>
        <v>17212</v>
      </c>
      <c r="CE22" s="98">
        <f t="shared" si="374"/>
        <v>37421</v>
      </c>
      <c r="CF22" s="98">
        <f t="shared" si="375"/>
        <v>327</v>
      </c>
      <c r="CG22" s="98">
        <f t="shared" si="376"/>
        <v>395</v>
      </c>
      <c r="CH22" s="98">
        <f t="shared" si="377"/>
        <v>722</v>
      </c>
      <c r="CI22" s="98">
        <f>BE22+BT22</f>
        <v>20536</v>
      </c>
      <c r="CJ22" s="98">
        <f>BF22+BU22</f>
        <v>17607</v>
      </c>
      <c r="CK22" s="98">
        <f>BG22+BV22</f>
        <v>38143</v>
      </c>
      <c r="CL22" s="116">
        <f t="shared" si="381"/>
        <v>0.55505703010973562</v>
      </c>
      <c r="CM22" s="116">
        <f t="shared" si="382"/>
        <v>0.64665050683120318</v>
      </c>
      <c r="CN22" s="116">
        <f t="shared" si="383"/>
        <v>0.59388721078690876</v>
      </c>
      <c r="CO22" s="99">
        <v>59051</v>
      </c>
      <c r="CP22" s="99">
        <v>52052</v>
      </c>
      <c r="CQ22" s="99">
        <f t="shared" si="384"/>
        <v>111103</v>
      </c>
      <c r="CR22" s="99">
        <v>34227</v>
      </c>
      <c r="CS22" s="99">
        <v>34130</v>
      </c>
      <c r="CT22" s="99">
        <f t="shared" si="385"/>
        <v>68357</v>
      </c>
      <c r="CU22" s="99">
        <v>340</v>
      </c>
      <c r="CV22" s="99">
        <v>461</v>
      </c>
      <c r="CW22" s="99">
        <f t="shared" si="386"/>
        <v>801</v>
      </c>
      <c r="CX22" s="99">
        <f t="shared" si="387"/>
        <v>34567</v>
      </c>
      <c r="CY22" s="99">
        <f>+CS22+CV22</f>
        <v>34591</v>
      </c>
      <c r="CZ22" s="99">
        <f t="shared" si="388"/>
        <v>69158</v>
      </c>
      <c r="DA22" s="116">
        <f t="shared" si="389"/>
        <v>0.58537535350798464</v>
      </c>
      <c r="DB22" s="116">
        <f t="shared" si="390"/>
        <v>0.66454699147006835</v>
      </c>
      <c r="DC22" s="116">
        <f t="shared" si="391"/>
        <v>0.62246744012312893</v>
      </c>
      <c r="DD22" s="95">
        <v>2308</v>
      </c>
      <c r="DE22" s="95">
        <v>857</v>
      </c>
      <c r="DF22" s="98">
        <f t="shared" si="392"/>
        <v>3165</v>
      </c>
      <c r="DG22" s="99">
        <v>189</v>
      </c>
      <c r="DH22" s="99">
        <v>88</v>
      </c>
      <c r="DI22" s="99">
        <f t="shared" si="393"/>
        <v>277</v>
      </c>
      <c r="DJ22" s="99">
        <v>11</v>
      </c>
      <c r="DK22" s="99">
        <v>9</v>
      </c>
      <c r="DL22" s="99">
        <f t="shared" si="394"/>
        <v>20</v>
      </c>
      <c r="DM22" s="99">
        <f t="shared" si="395"/>
        <v>200</v>
      </c>
      <c r="DN22" s="99">
        <f t="shared" si="396"/>
        <v>97</v>
      </c>
      <c r="DO22" s="99">
        <f t="shared" si="397"/>
        <v>297</v>
      </c>
      <c r="DP22" s="116">
        <f t="shared" si="398"/>
        <v>8.6655112651646451E-2</v>
      </c>
      <c r="DQ22" s="116">
        <f t="shared" si="399"/>
        <v>0.11318553092182031</v>
      </c>
      <c r="DR22" s="116">
        <f t="shared" si="400"/>
        <v>9.3838862559241704E-2</v>
      </c>
      <c r="DS22" s="98">
        <f t="shared" si="401"/>
        <v>61359</v>
      </c>
      <c r="DT22" s="98">
        <f t="shared" si="402"/>
        <v>52909</v>
      </c>
      <c r="DU22" s="98">
        <f t="shared" si="403"/>
        <v>114268</v>
      </c>
      <c r="DV22" s="98">
        <f t="shared" si="404"/>
        <v>34416</v>
      </c>
      <c r="DW22" s="98">
        <f t="shared" si="405"/>
        <v>34218</v>
      </c>
      <c r="DX22" s="98">
        <f t="shared" si="406"/>
        <v>68634</v>
      </c>
      <c r="DY22" s="98">
        <f t="shared" si="407"/>
        <v>351</v>
      </c>
      <c r="DZ22" s="98">
        <f t="shared" si="408"/>
        <v>470</v>
      </c>
      <c r="EA22" s="98">
        <f t="shared" si="409"/>
        <v>821</v>
      </c>
      <c r="EB22" s="98">
        <f t="shared" si="410"/>
        <v>34767</v>
      </c>
      <c r="EC22" s="98">
        <f t="shared" si="411"/>
        <v>34688</v>
      </c>
      <c r="ED22" s="98">
        <f t="shared" si="412"/>
        <v>69455</v>
      </c>
      <c r="EE22" s="116">
        <f t="shared" si="413"/>
        <v>0.56661614433090501</v>
      </c>
      <c r="EF22" s="116">
        <f t="shared" si="414"/>
        <v>0.65561624676331054</v>
      </c>
      <c r="EG22" s="116">
        <f t="shared" si="415"/>
        <v>0.60782546294675677</v>
      </c>
      <c r="EH22" s="98">
        <f t="shared" si="416"/>
        <v>298368</v>
      </c>
      <c r="EI22" s="98">
        <f t="shared" si="417"/>
        <v>235562</v>
      </c>
      <c r="EJ22" s="98">
        <f t="shared" si="418"/>
        <v>533930</v>
      </c>
      <c r="EK22" s="101">
        <v>110160</v>
      </c>
      <c r="EL22" s="101">
        <v>95951</v>
      </c>
      <c r="EM22" s="98">
        <f t="shared" si="419"/>
        <v>206111</v>
      </c>
      <c r="EN22" s="100">
        <f t="shared" ref="EN22" si="440">+EK22*100/EH22</f>
        <v>36.920849420849422</v>
      </c>
      <c r="EO22" s="100">
        <f t="shared" ref="EO22" si="441">+EL22*100/EI22</f>
        <v>40.732800706395771</v>
      </c>
      <c r="EP22" s="100">
        <f t="shared" ref="EP22" si="442">+EM22*100/EJ22</f>
        <v>38.602625812372409</v>
      </c>
      <c r="EQ22" s="98">
        <f t="shared" si="423"/>
        <v>20536</v>
      </c>
      <c r="ER22" s="98">
        <f t="shared" si="424"/>
        <v>17607</v>
      </c>
      <c r="ES22" s="98">
        <f t="shared" si="425"/>
        <v>38143</v>
      </c>
      <c r="ET22" s="101">
        <v>6301</v>
      </c>
      <c r="EU22" s="101">
        <v>5821</v>
      </c>
      <c r="EV22" s="98">
        <f t="shared" si="426"/>
        <v>12122</v>
      </c>
      <c r="EW22" s="100">
        <f t="shared" si="427"/>
        <v>30.682703544994158</v>
      </c>
      <c r="EX22" s="100">
        <f t="shared" si="428"/>
        <v>33.060714488555689</v>
      </c>
      <c r="EY22" s="100">
        <f t="shared" si="429"/>
        <v>31.78040531683402</v>
      </c>
      <c r="EZ22" s="98">
        <f t="shared" si="430"/>
        <v>34767</v>
      </c>
      <c r="FA22" s="98">
        <f t="shared" si="431"/>
        <v>34688</v>
      </c>
      <c r="FB22" s="98">
        <f t="shared" si="432"/>
        <v>69455</v>
      </c>
      <c r="FC22" s="101">
        <v>7342</v>
      </c>
      <c r="FD22" s="101">
        <v>8510</v>
      </c>
      <c r="FE22" s="98">
        <f t="shared" si="433"/>
        <v>15852</v>
      </c>
      <c r="FF22" s="100">
        <f t="shared" si="434"/>
        <v>21.117726579802685</v>
      </c>
      <c r="FG22" s="100">
        <f t="shared" si="435"/>
        <v>24.532979704797047</v>
      </c>
      <c r="FH22" s="100">
        <f t="shared" si="436"/>
        <v>22.823410841552086</v>
      </c>
    </row>
    <row r="23" spans="1:164" ht="27" customHeight="1">
      <c r="A23" s="94">
        <v>14</v>
      </c>
      <c r="B23" s="118" t="s">
        <v>140</v>
      </c>
      <c r="C23" s="96">
        <v>175393</v>
      </c>
      <c r="D23" s="96">
        <v>143769</v>
      </c>
      <c r="E23" s="96">
        <f t="shared" si="182"/>
        <v>319162</v>
      </c>
      <c r="F23" s="96">
        <v>81368</v>
      </c>
      <c r="G23" s="96">
        <v>79615</v>
      </c>
      <c r="H23" s="96">
        <f t="shared" si="183"/>
        <v>160983</v>
      </c>
      <c r="I23" s="96">
        <v>3155</v>
      </c>
      <c r="J23" s="96">
        <v>2348</v>
      </c>
      <c r="K23" s="96">
        <f t="shared" ref="K23:K40" si="443">I23+J23</f>
        <v>5503</v>
      </c>
      <c r="L23" s="97">
        <f t="shared" ref="L23" si="444">F23+I23</f>
        <v>84523</v>
      </c>
      <c r="M23" s="98">
        <f t="shared" ref="M23" si="445">G23+J23</f>
        <v>81963</v>
      </c>
      <c r="N23" s="98">
        <f t="shared" ref="N23" si="446">H23+K23</f>
        <v>166486</v>
      </c>
      <c r="O23" s="116">
        <f t="shared" si="187"/>
        <v>0.48190634745970479</v>
      </c>
      <c r="P23" s="116">
        <f t="shared" si="188"/>
        <v>0.57010203868706044</v>
      </c>
      <c r="Q23" s="116">
        <f t="shared" si="189"/>
        <v>0.52163478108296102</v>
      </c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12"/>
      <c r="AE23" s="112"/>
      <c r="AF23" s="112"/>
      <c r="AG23" s="98">
        <f t="shared" si="190"/>
        <v>175393</v>
      </c>
      <c r="AH23" s="98">
        <f t="shared" si="191"/>
        <v>143769</v>
      </c>
      <c r="AI23" s="98">
        <f t="shared" si="192"/>
        <v>319162</v>
      </c>
      <c r="AJ23" s="98">
        <f t="shared" si="193"/>
        <v>81368</v>
      </c>
      <c r="AK23" s="98">
        <f t="shared" si="194"/>
        <v>79615</v>
      </c>
      <c r="AL23" s="98">
        <f t="shared" si="192"/>
        <v>160983</v>
      </c>
      <c r="AM23" s="98">
        <f t="shared" ref="AM23:AM40" si="447">I23+X23</f>
        <v>3155</v>
      </c>
      <c r="AN23" s="98">
        <f t="shared" si="265"/>
        <v>2348</v>
      </c>
      <c r="AO23" s="98">
        <f t="shared" si="192"/>
        <v>5503</v>
      </c>
      <c r="AP23" s="98">
        <f t="shared" si="195"/>
        <v>84523</v>
      </c>
      <c r="AQ23" s="98">
        <f t="shared" si="196"/>
        <v>81963</v>
      </c>
      <c r="AR23" s="98">
        <f t="shared" si="192"/>
        <v>166486</v>
      </c>
      <c r="AS23" s="116">
        <f t="shared" si="197"/>
        <v>0.48190634745970479</v>
      </c>
      <c r="AT23" s="116">
        <f t="shared" si="198"/>
        <v>0.57010203868706044</v>
      </c>
      <c r="AU23" s="116">
        <f t="shared" si="199"/>
        <v>0.52163478108296102</v>
      </c>
      <c r="AV23" s="99">
        <v>44283</v>
      </c>
      <c r="AW23" s="99">
        <v>41715</v>
      </c>
      <c r="AX23" s="99">
        <f t="shared" si="200"/>
        <v>85998</v>
      </c>
      <c r="AY23" s="99">
        <v>16456</v>
      </c>
      <c r="AZ23" s="99">
        <v>16895</v>
      </c>
      <c r="BA23" s="99">
        <f t="shared" si="201"/>
        <v>33351</v>
      </c>
      <c r="BB23" s="99">
        <v>743</v>
      </c>
      <c r="BC23" s="99">
        <v>673</v>
      </c>
      <c r="BD23" s="99">
        <f t="shared" ref="BD23:BD40" si="448">+BB23+BC23</f>
        <v>1416</v>
      </c>
      <c r="BE23" s="99">
        <f t="shared" si="202"/>
        <v>17199</v>
      </c>
      <c r="BF23" s="99">
        <f t="shared" si="203"/>
        <v>17568</v>
      </c>
      <c r="BG23" s="99">
        <f t="shared" si="204"/>
        <v>34767</v>
      </c>
      <c r="BH23" s="116">
        <f t="shared" si="205"/>
        <v>0.3883883205744868</v>
      </c>
      <c r="BI23" s="116">
        <f t="shared" si="206"/>
        <v>0.42114347357065801</v>
      </c>
      <c r="BJ23" s="116">
        <f t="shared" si="207"/>
        <v>0.4042768436475267</v>
      </c>
      <c r="BK23" s="113"/>
      <c r="BL23" s="113"/>
      <c r="BM23" s="103"/>
      <c r="BN23" s="104"/>
      <c r="BO23" s="104"/>
      <c r="BP23" s="104"/>
      <c r="BQ23" s="104"/>
      <c r="BR23" s="104"/>
      <c r="BS23" s="104"/>
      <c r="BT23" s="104"/>
      <c r="BU23" s="104"/>
      <c r="BV23" s="104"/>
      <c r="BW23" s="112"/>
      <c r="BX23" s="112"/>
      <c r="BY23" s="112"/>
      <c r="BZ23" s="98">
        <f t="shared" si="208"/>
        <v>44283</v>
      </c>
      <c r="CA23" s="98">
        <f t="shared" si="209"/>
        <v>41715</v>
      </c>
      <c r="CB23" s="98">
        <f t="shared" si="210"/>
        <v>85998</v>
      </c>
      <c r="CC23" s="98">
        <f t="shared" si="211"/>
        <v>16456</v>
      </c>
      <c r="CD23" s="98">
        <f t="shared" si="212"/>
        <v>16895</v>
      </c>
      <c r="CE23" s="98">
        <f t="shared" si="213"/>
        <v>33351</v>
      </c>
      <c r="CF23" s="98">
        <f t="shared" ref="CF23:CF40" si="449">BB23+BQ23</f>
        <v>743</v>
      </c>
      <c r="CG23" s="98">
        <f t="shared" ref="CG23:CG40" si="450">BC23+BR23</f>
        <v>673</v>
      </c>
      <c r="CH23" s="98">
        <f t="shared" ref="CH23:CH40" si="451">BD23+BS23</f>
        <v>1416</v>
      </c>
      <c r="CI23" s="98">
        <f>BE23+BT23</f>
        <v>17199</v>
      </c>
      <c r="CJ23" s="98">
        <f t="shared" ref="CJ23:CJ38" si="452">BF23+BU23</f>
        <v>17568</v>
      </c>
      <c r="CK23" s="98">
        <f t="shared" ref="CK23:CK38" si="453">BG23+BV23</f>
        <v>34767</v>
      </c>
      <c r="CL23" s="116">
        <f t="shared" ref="CL23:CL43" si="454">CI23/BZ23</f>
        <v>0.3883883205744868</v>
      </c>
      <c r="CM23" s="116">
        <f t="shared" si="218"/>
        <v>0.42114347357065801</v>
      </c>
      <c r="CN23" s="116">
        <f t="shared" si="219"/>
        <v>0.4042768436475267</v>
      </c>
      <c r="CO23" s="99">
        <v>60</v>
      </c>
      <c r="CP23" s="99">
        <v>41</v>
      </c>
      <c r="CQ23" s="99">
        <f t="shared" si="220"/>
        <v>101</v>
      </c>
      <c r="CR23" s="99">
        <v>30</v>
      </c>
      <c r="CS23" s="99">
        <v>29</v>
      </c>
      <c r="CT23" s="99">
        <f t="shared" si="221"/>
        <v>59</v>
      </c>
      <c r="CU23" s="99">
        <v>0</v>
      </c>
      <c r="CV23" s="99">
        <v>1</v>
      </c>
      <c r="CW23" s="99">
        <f t="shared" ref="CW23:CW40" si="455">+CU23+CV23</f>
        <v>1</v>
      </c>
      <c r="CX23" s="99">
        <f t="shared" si="222"/>
        <v>30</v>
      </c>
      <c r="CY23" s="99">
        <f t="shared" si="223"/>
        <v>30</v>
      </c>
      <c r="CZ23" s="99">
        <f t="shared" si="224"/>
        <v>60</v>
      </c>
      <c r="DA23" s="116">
        <f t="shared" si="273"/>
        <v>0.5</v>
      </c>
      <c r="DB23" s="116">
        <f t="shared" si="225"/>
        <v>0.73170731707317072</v>
      </c>
      <c r="DC23" s="116">
        <f t="shared" si="226"/>
        <v>0.59405940594059403</v>
      </c>
      <c r="DD23" s="111"/>
      <c r="DE23" s="111"/>
      <c r="DF23" s="103"/>
      <c r="DG23" s="104"/>
      <c r="DH23" s="104"/>
      <c r="DI23" s="104"/>
      <c r="DJ23" s="104"/>
      <c r="DK23" s="104"/>
      <c r="DL23" s="104"/>
      <c r="DM23" s="104"/>
      <c r="DN23" s="104"/>
      <c r="DO23" s="104"/>
      <c r="DP23" s="112"/>
      <c r="DQ23" s="112"/>
      <c r="DR23" s="112"/>
      <c r="DS23" s="98">
        <f t="shared" si="227"/>
        <v>60</v>
      </c>
      <c r="DT23" s="98">
        <f t="shared" si="228"/>
        <v>41</v>
      </c>
      <c r="DU23" s="98">
        <f t="shared" si="229"/>
        <v>101</v>
      </c>
      <c r="DV23" s="98">
        <f t="shared" si="230"/>
        <v>30</v>
      </c>
      <c r="DW23" s="98">
        <f t="shared" si="231"/>
        <v>29</v>
      </c>
      <c r="DX23" s="98">
        <f t="shared" si="232"/>
        <v>59</v>
      </c>
      <c r="DY23" s="98">
        <f t="shared" ref="DY23:DY40" si="456">CU23+DJ23</f>
        <v>0</v>
      </c>
      <c r="DZ23" s="98">
        <f t="shared" ref="DZ23:DZ40" si="457">CV23+DK23</f>
        <v>1</v>
      </c>
      <c r="EA23" s="98">
        <f t="shared" ref="EA23:EA40" si="458">CW23+DL23</f>
        <v>1</v>
      </c>
      <c r="EB23" s="98">
        <f t="shared" si="233"/>
        <v>30</v>
      </c>
      <c r="EC23" s="98">
        <f t="shared" si="234"/>
        <v>30</v>
      </c>
      <c r="ED23" s="98">
        <f t="shared" si="235"/>
        <v>60</v>
      </c>
      <c r="EE23" s="116">
        <f t="shared" ref="EE23:EE43" si="459">EB23/DS23</f>
        <v>0.5</v>
      </c>
      <c r="EF23" s="116">
        <f t="shared" si="236"/>
        <v>0.73170731707317072</v>
      </c>
      <c r="EG23" s="116">
        <f t="shared" si="237"/>
        <v>0.59405940594059403</v>
      </c>
      <c r="EH23" s="98">
        <f t="shared" si="238"/>
        <v>84523</v>
      </c>
      <c r="EI23" s="98">
        <f t="shared" si="239"/>
        <v>81963</v>
      </c>
      <c r="EJ23" s="98">
        <f t="shared" si="240"/>
        <v>166486</v>
      </c>
      <c r="EK23" s="101">
        <v>61969</v>
      </c>
      <c r="EL23" s="101">
        <v>65106</v>
      </c>
      <c r="EM23" s="98">
        <f t="shared" si="241"/>
        <v>127075</v>
      </c>
      <c r="EN23" s="100">
        <f t="shared" si="242"/>
        <v>73.316138802456138</v>
      </c>
      <c r="EO23" s="100">
        <f t="shared" si="243"/>
        <v>79.433402876907877</v>
      </c>
      <c r="EP23" s="100">
        <f t="shared" si="244"/>
        <v>76.327739269367996</v>
      </c>
      <c r="EQ23" s="98">
        <f t="shared" si="245"/>
        <v>17199</v>
      </c>
      <c r="ER23" s="98">
        <f t="shared" si="246"/>
        <v>17568</v>
      </c>
      <c r="ES23" s="98">
        <f t="shared" si="247"/>
        <v>34767</v>
      </c>
      <c r="ET23" s="101">
        <v>10210</v>
      </c>
      <c r="EU23" s="101">
        <v>11276</v>
      </c>
      <c r="EV23" s="98">
        <f t="shared" si="248"/>
        <v>21486</v>
      </c>
      <c r="EW23" s="100">
        <f t="shared" si="249"/>
        <v>59.363916506773649</v>
      </c>
      <c r="EX23" s="100">
        <f t="shared" si="250"/>
        <v>64.184881602914388</v>
      </c>
      <c r="EY23" s="100">
        <f t="shared" si="251"/>
        <v>61.799982742255587</v>
      </c>
      <c r="EZ23" s="98">
        <f t="shared" si="252"/>
        <v>30</v>
      </c>
      <c r="FA23" s="98">
        <f t="shared" si="253"/>
        <v>30</v>
      </c>
      <c r="FB23" s="98">
        <f t="shared" si="254"/>
        <v>60</v>
      </c>
      <c r="FC23" s="101">
        <v>26</v>
      </c>
      <c r="FD23" s="101">
        <v>25</v>
      </c>
      <c r="FE23" s="98">
        <f t="shared" si="255"/>
        <v>51</v>
      </c>
      <c r="FF23" s="100">
        <f t="shared" si="283"/>
        <v>86.666666666666671</v>
      </c>
      <c r="FG23" s="100">
        <f t="shared" si="256"/>
        <v>83.333333333333329</v>
      </c>
      <c r="FH23" s="100">
        <f t="shared" si="257"/>
        <v>85</v>
      </c>
    </row>
    <row r="24" spans="1:164" ht="28.5">
      <c r="A24" s="94">
        <v>15</v>
      </c>
      <c r="B24" s="118" t="s">
        <v>254</v>
      </c>
      <c r="C24" s="96">
        <v>59965</v>
      </c>
      <c r="D24" s="96">
        <v>53601</v>
      </c>
      <c r="E24" s="96">
        <f t="shared" si="182"/>
        <v>113566</v>
      </c>
      <c r="F24" s="96">
        <v>39336</v>
      </c>
      <c r="G24" s="96">
        <v>37797</v>
      </c>
      <c r="H24" s="96">
        <f t="shared" si="183"/>
        <v>77133</v>
      </c>
      <c r="I24" s="96">
        <v>6860</v>
      </c>
      <c r="J24" s="96">
        <v>5831</v>
      </c>
      <c r="K24" s="96">
        <f t="shared" si="443"/>
        <v>12691</v>
      </c>
      <c r="L24" s="97">
        <f t="shared" ref="L24:L43" si="460">F24+I24</f>
        <v>46196</v>
      </c>
      <c r="M24" s="98">
        <f t="shared" ref="M24:M43" si="461">G24+J24</f>
        <v>43628</v>
      </c>
      <c r="N24" s="98">
        <f t="shared" ref="N24:N43" si="462">H24+K24</f>
        <v>89824</v>
      </c>
      <c r="O24" s="116">
        <f t="shared" si="187"/>
        <v>0.77038272325523227</v>
      </c>
      <c r="P24" s="116">
        <f t="shared" si="188"/>
        <v>0.81394003843211882</v>
      </c>
      <c r="Q24" s="116">
        <f t="shared" si="189"/>
        <v>0.79094095063663417</v>
      </c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12"/>
      <c r="AE24" s="112"/>
      <c r="AF24" s="112"/>
      <c r="AG24" s="98">
        <f t="shared" si="190"/>
        <v>59965</v>
      </c>
      <c r="AH24" s="98">
        <f t="shared" si="191"/>
        <v>53601</v>
      </c>
      <c r="AI24" s="98">
        <f t="shared" si="191"/>
        <v>113566</v>
      </c>
      <c r="AJ24" s="98">
        <f t="shared" si="193"/>
        <v>39336</v>
      </c>
      <c r="AK24" s="98">
        <f t="shared" si="194"/>
        <v>37797</v>
      </c>
      <c r="AL24" s="98">
        <f t="shared" si="194"/>
        <v>77133</v>
      </c>
      <c r="AM24" s="98">
        <f t="shared" si="447"/>
        <v>6860</v>
      </c>
      <c r="AN24" s="98">
        <f t="shared" si="265"/>
        <v>5831</v>
      </c>
      <c r="AO24" s="98">
        <f t="shared" si="265"/>
        <v>12691</v>
      </c>
      <c r="AP24" s="98">
        <f t="shared" si="195"/>
        <v>46196</v>
      </c>
      <c r="AQ24" s="98">
        <f t="shared" si="196"/>
        <v>43628</v>
      </c>
      <c r="AR24" s="98">
        <f t="shared" si="196"/>
        <v>89824</v>
      </c>
      <c r="AS24" s="116">
        <f t="shared" si="197"/>
        <v>0.77038272325523227</v>
      </c>
      <c r="AT24" s="116">
        <f t="shared" si="198"/>
        <v>0.81394003843211882</v>
      </c>
      <c r="AU24" s="116">
        <f t="shared" si="199"/>
        <v>0.79094095063663417</v>
      </c>
      <c r="AV24" s="99">
        <v>17399</v>
      </c>
      <c r="AW24" s="99">
        <v>16332</v>
      </c>
      <c r="AX24" s="99">
        <f t="shared" si="200"/>
        <v>33731</v>
      </c>
      <c r="AY24" s="99">
        <v>10420</v>
      </c>
      <c r="AZ24" s="99">
        <v>10612</v>
      </c>
      <c r="BA24" s="99">
        <f t="shared" si="201"/>
        <v>21032</v>
      </c>
      <c r="BB24" s="99">
        <v>2175</v>
      </c>
      <c r="BC24" s="99">
        <v>2019</v>
      </c>
      <c r="BD24" s="99">
        <f t="shared" si="448"/>
        <v>4194</v>
      </c>
      <c r="BE24" s="99">
        <f t="shared" si="202"/>
        <v>12595</v>
      </c>
      <c r="BF24" s="99">
        <f t="shared" si="203"/>
        <v>12631</v>
      </c>
      <c r="BG24" s="99">
        <f t="shared" si="203"/>
        <v>25226</v>
      </c>
      <c r="BH24" s="116">
        <f t="shared" si="205"/>
        <v>0.72389217771136272</v>
      </c>
      <c r="BI24" s="116">
        <f t="shared" si="206"/>
        <v>0.77338966446240509</v>
      </c>
      <c r="BJ24" s="116">
        <f t="shared" si="207"/>
        <v>0.74785805342266753</v>
      </c>
      <c r="BK24" s="111"/>
      <c r="BL24" s="111"/>
      <c r="BM24" s="103"/>
      <c r="BN24" s="104"/>
      <c r="BO24" s="104"/>
      <c r="BP24" s="104"/>
      <c r="BQ24" s="104"/>
      <c r="BR24" s="104"/>
      <c r="BS24" s="104"/>
      <c r="BT24" s="104"/>
      <c r="BU24" s="104"/>
      <c r="BV24" s="104"/>
      <c r="BW24" s="112"/>
      <c r="BX24" s="112"/>
      <c r="BY24" s="112"/>
      <c r="BZ24" s="98">
        <f t="shared" ref="BZ24:BZ36" si="463">AV24+BK24</f>
        <v>17399</v>
      </c>
      <c r="CA24" s="98">
        <f t="shared" ref="CA24:CA36" si="464">AW24+BL24</f>
        <v>16332</v>
      </c>
      <c r="CB24" s="98">
        <f t="shared" ref="CB24:CB36" si="465">AX24+BM24</f>
        <v>33731</v>
      </c>
      <c r="CC24" s="98">
        <f t="shared" si="211"/>
        <v>10420</v>
      </c>
      <c r="CD24" s="98">
        <f t="shared" si="212"/>
        <v>10612</v>
      </c>
      <c r="CE24" s="98">
        <f t="shared" si="213"/>
        <v>21032</v>
      </c>
      <c r="CF24" s="98">
        <f t="shared" si="449"/>
        <v>2175</v>
      </c>
      <c r="CG24" s="98">
        <f t="shared" si="450"/>
        <v>2019</v>
      </c>
      <c r="CH24" s="98">
        <f t="shared" si="451"/>
        <v>4194</v>
      </c>
      <c r="CI24" s="98">
        <f t="shared" ref="CI24:CI30" si="466">BE24+BT24</f>
        <v>12595</v>
      </c>
      <c r="CJ24" s="98">
        <f t="shared" ref="CJ24:CJ30" si="467">BF24+BU24</f>
        <v>12631</v>
      </c>
      <c r="CK24" s="98">
        <f t="shared" ref="CK24:CK30" si="468">BG24+BV24</f>
        <v>25226</v>
      </c>
      <c r="CL24" s="116">
        <f t="shared" si="454"/>
        <v>0.72389217771136272</v>
      </c>
      <c r="CM24" s="116">
        <f t="shared" si="218"/>
        <v>0.77338966446240509</v>
      </c>
      <c r="CN24" s="116">
        <f t="shared" si="219"/>
        <v>0.74785805342266753</v>
      </c>
      <c r="CO24" s="99">
        <v>3721</v>
      </c>
      <c r="CP24" s="99">
        <v>3392</v>
      </c>
      <c r="CQ24" s="99">
        <f t="shared" si="220"/>
        <v>7113</v>
      </c>
      <c r="CR24" s="99">
        <v>2415</v>
      </c>
      <c r="CS24" s="99">
        <v>2356</v>
      </c>
      <c r="CT24" s="99">
        <f t="shared" si="221"/>
        <v>4771</v>
      </c>
      <c r="CU24" s="99">
        <v>395</v>
      </c>
      <c r="CV24" s="99">
        <v>371</v>
      </c>
      <c r="CW24" s="99">
        <f t="shared" si="455"/>
        <v>766</v>
      </c>
      <c r="CX24" s="99">
        <f t="shared" si="222"/>
        <v>2810</v>
      </c>
      <c r="CY24" s="99">
        <f t="shared" ref="CY24" si="469">+CS24+CV24</f>
        <v>2727</v>
      </c>
      <c r="CZ24" s="99">
        <f t="shared" si="223"/>
        <v>5537</v>
      </c>
      <c r="DA24" s="116">
        <f t="shared" si="273"/>
        <v>0.75517334049986562</v>
      </c>
      <c r="DB24" s="116">
        <f t="shared" si="225"/>
        <v>0.80395047169811318</v>
      </c>
      <c r="DC24" s="116">
        <f t="shared" si="226"/>
        <v>0.77843385350766203</v>
      </c>
      <c r="DD24" s="111"/>
      <c r="DE24" s="111"/>
      <c r="DF24" s="103"/>
      <c r="DG24" s="104"/>
      <c r="DH24" s="104"/>
      <c r="DI24" s="104"/>
      <c r="DJ24" s="104"/>
      <c r="DK24" s="104"/>
      <c r="DL24" s="104"/>
      <c r="DM24" s="104"/>
      <c r="DN24" s="104"/>
      <c r="DO24" s="104"/>
      <c r="DP24" s="112"/>
      <c r="DQ24" s="112"/>
      <c r="DR24" s="112"/>
      <c r="DS24" s="98">
        <f t="shared" si="227"/>
        <v>3721</v>
      </c>
      <c r="DT24" s="98">
        <f t="shared" si="228"/>
        <v>3392</v>
      </c>
      <c r="DU24" s="98">
        <f t="shared" si="229"/>
        <v>7113</v>
      </c>
      <c r="DV24" s="98">
        <f t="shared" si="230"/>
        <v>2415</v>
      </c>
      <c r="DW24" s="98">
        <f t="shared" si="231"/>
        <v>2356</v>
      </c>
      <c r="DX24" s="98">
        <f t="shared" si="232"/>
        <v>4771</v>
      </c>
      <c r="DY24" s="98">
        <f t="shared" si="456"/>
        <v>395</v>
      </c>
      <c r="DZ24" s="98">
        <f t="shared" si="457"/>
        <v>371</v>
      </c>
      <c r="EA24" s="98">
        <f t="shared" si="458"/>
        <v>766</v>
      </c>
      <c r="EB24" s="98">
        <f t="shared" si="233"/>
        <v>2810</v>
      </c>
      <c r="EC24" s="98">
        <f t="shared" si="234"/>
        <v>2727</v>
      </c>
      <c r="ED24" s="98">
        <f t="shared" si="235"/>
        <v>5537</v>
      </c>
      <c r="EE24" s="116">
        <f t="shared" si="459"/>
        <v>0.75517334049986562</v>
      </c>
      <c r="EF24" s="116">
        <f t="shared" si="236"/>
        <v>0.80395047169811318</v>
      </c>
      <c r="EG24" s="116">
        <f t="shared" si="237"/>
        <v>0.77843385350766203</v>
      </c>
      <c r="EH24" s="98">
        <f t="shared" si="238"/>
        <v>46196</v>
      </c>
      <c r="EI24" s="98">
        <f t="shared" si="239"/>
        <v>43628</v>
      </c>
      <c r="EJ24" s="98">
        <f t="shared" si="239"/>
        <v>89824</v>
      </c>
      <c r="EK24" s="101">
        <v>29599</v>
      </c>
      <c r="EL24" s="101">
        <v>32689</v>
      </c>
      <c r="EM24" s="98">
        <f t="shared" si="241"/>
        <v>62288</v>
      </c>
      <c r="EN24" s="100">
        <f t="shared" ref="EN24:EN43" si="470">+EK24*100/EH24</f>
        <v>64.072646982422725</v>
      </c>
      <c r="EO24" s="100">
        <f t="shared" ref="EO24:EO43" si="471">+EL24*100/EI24</f>
        <v>74.926652608416617</v>
      </c>
      <c r="EP24" s="100">
        <f t="shared" ref="EP24:EP43" si="472">+EM24*100/EJ24</f>
        <v>69.3444959030994</v>
      </c>
      <c r="EQ24" s="98">
        <f t="shared" si="245"/>
        <v>12595</v>
      </c>
      <c r="ER24" s="98">
        <f t="shared" si="246"/>
        <v>12631</v>
      </c>
      <c r="ES24" s="98">
        <f t="shared" si="246"/>
        <v>25226</v>
      </c>
      <c r="ET24" s="101">
        <v>7116</v>
      </c>
      <c r="EU24" s="101">
        <v>8732</v>
      </c>
      <c r="EV24" s="98">
        <f t="shared" si="248"/>
        <v>15848</v>
      </c>
      <c r="EW24" s="100">
        <f t="shared" ref="EW24:EW43" si="473">+ET24*100/EQ24</f>
        <v>56.498610559745934</v>
      </c>
      <c r="EX24" s="100">
        <f t="shared" ref="EX24:EY43" si="474">+EU24*100/ER24</f>
        <v>69.131501860501942</v>
      </c>
      <c r="EY24" s="100">
        <f t="shared" si="474"/>
        <v>62.824070403551893</v>
      </c>
      <c r="EZ24" s="98">
        <f t="shared" si="252"/>
        <v>2810</v>
      </c>
      <c r="FA24" s="98">
        <f t="shared" si="253"/>
        <v>2727</v>
      </c>
      <c r="FB24" s="98">
        <f t="shared" si="253"/>
        <v>5537</v>
      </c>
      <c r="FC24" s="101">
        <v>1706</v>
      </c>
      <c r="FD24" s="101">
        <v>1908</v>
      </c>
      <c r="FE24" s="98">
        <f t="shared" si="255"/>
        <v>3614</v>
      </c>
      <c r="FF24" s="100">
        <f t="shared" ref="FF24:FF43" si="475">+FC24*100/EZ24</f>
        <v>60.711743772241995</v>
      </c>
      <c r="FG24" s="100">
        <f t="shared" ref="FG24:FG43" si="476">+FD24*100/FA24</f>
        <v>69.966996699669963</v>
      </c>
      <c r="FH24" s="100">
        <f t="shared" ref="FH24:FH43" si="477">+FE24*100/FB24</f>
        <v>65.270001806032141</v>
      </c>
    </row>
    <row r="25" spans="1:164" ht="28.5">
      <c r="A25" s="94">
        <v>16</v>
      </c>
      <c r="B25" s="118" t="s">
        <v>255</v>
      </c>
      <c r="C25" s="96">
        <v>75356</v>
      </c>
      <c r="D25" s="96">
        <v>66388</v>
      </c>
      <c r="E25" s="96">
        <f t="shared" si="182"/>
        <v>141744</v>
      </c>
      <c r="F25" s="96">
        <v>46549</v>
      </c>
      <c r="G25" s="96">
        <v>41265</v>
      </c>
      <c r="H25" s="96">
        <f t="shared" si="183"/>
        <v>87814</v>
      </c>
      <c r="I25" s="104"/>
      <c r="J25" s="104"/>
      <c r="K25" s="104"/>
      <c r="L25" s="97">
        <f t="shared" si="460"/>
        <v>46549</v>
      </c>
      <c r="M25" s="98">
        <f t="shared" si="461"/>
        <v>41265</v>
      </c>
      <c r="N25" s="98">
        <f t="shared" si="462"/>
        <v>87814</v>
      </c>
      <c r="O25" s="116">
        <f t="shared" si="187"/>
        <v>0.61772121662508628</v>
      </c>
      <c r="P25" s="116">
        <f t="shared" si="188"/>
        <v>0.62157317587515815</v>
      </c>
      <c r="Q25" s="116">
        <f t="shared" si="189"/>
        <v>0.61952534146066152</v>
      </c>
      <c r="R25" s="98">
        <v>81979</v>
      </c>
      <c r="S25" s="98">
        <v>55099</v>
      </c>
      <c r="T25" s="98">
        <f t="shared" ref="T25:T43" si="478">R25+S25</f>
        <v>137078</v>
      </c>
      <c r="U25" s="98">
        <v>37673</v>
      </c>
      <c r="V25" s="98">
        <v>28593</v>
      </c>
      <c r="W25" s="98">
        <f t="shared" si="258"/>
        <v>66266</v>
      </c>
      <c r="X25" s="103"/>
      <c r="Y25" s="103"/>
      <c r="Z25" s="103"/>
      <c r="AA25" s="98">
        <f t="shared" si="259"/>
        <v>37673</v>
      </c>
      <c r="AB25" s="98">
        <f t="shared" si="260"/>
        <v>28593</v>
      </c>
      <c r="AC25" s="98">
        <f t="shared" si="261"/>
        <v>66266</v>
      </c>
      <c r="AD25" s="116">
        <f t="shared" ref="AD25:AD30" si="479">AA25/R25</f>
        <v>0.45954451749838371</v>
      </c>
      <c r="AE25" s="116">
        <f t="shared" ref="AE25:AE30" si="480">AB25/S25</f>
        <v>0.51893863772482263</v>
      </c>
      <c r="AF25" s="116">
        <f t="shared" ref="AF25:AF43" si="481">AC25/T25</f>
        <v>0.48341819985701573</v>
      </c>
      <c r="AG25" s="98">
        <f t="shared" si="190"/>
        <v>157335</v>
      </c>
      <c r="AH25" s="98">
        <f t="shared" si="191"/>
        <v>121487</v>
      </c>
      <c r="AI25" s="98">
        <f t="shared" si="191"/>
        <v>278822</v>
      </c>
      <c r="AJ25" s="98">
        <f t="shared" si="193"/>
        <v>84222</v>
      </c>
      <c r="AK25" s="98">
        <f t="shared" si="194"/>
        <v>69858</v>
      </c>
      <c r="AL25" s="98">
        <f t="shared" si="194"/>
        <v>154080</v>
      </c>
      <c r="AM25" s="103"/>
      <c r="AN25" s="103"/>
      <c r="AO25" s="103"/>
      <c r="AP25" s="98">
        <f t="shared" si="195"/>
        <v>84222</v>
      </c>
      <c r="AQ25" s="98">
        <f t="shared" si="196"/>
        <v>69858</v>
      </c>
      <c r="AR25" s="98">
        <f t="shared" si="196"/>
        <v>154080</v>
      </c>
      <c r="AS25" s="116">
        <f t="shared" si="197"/>
        <v>0.53530365144437031</v>
      </c>
      <c r="AT25" s="116">
        <f t="shared" si="198"/>
        <v>0.57502448821684626</v>
      </c>
      <c r="AU25" s="116">
        <f t="shared" si="199"/>
        <v>0.55261062613423617</v>
      </c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12"/>
      <c r="BI25" s="112"/>
      <c r="BJ25" s="112"/>
      <c r="BK25" s="103"/>
      <c r="BL25" s="103"/>
      <c r="BM25" s="103"/>
      <c r="BN25" s="104"/>
      <c r="BO25" s="104"/>
      <c r="BP25" s="104"/>
      <c r="BQ25" s="104"/>
      <c r="BR25" s="104"/>
      <c r="BS25" s="104"/>
      <c r="BT25" s="104"/>
      <c r="BU25" s="104"/>
      <c r="BV25" s="104"/>
      <c r="BW25" s="112"/>
      <c r="BX25" s="112"/>
      <c r="BY25" s="112"/>
      <c r="BZ25" s="103"/>
      <c r="CA25" s="103"/>
      <c r="CB25" s="103"/>
      <c r="CC25" s="103"/>
      <c r="CD25" s="103"/>
      <c r="CE25" s="103"/>
      <c r="CF25" s="103"/>
      <c r="CG25" s="103"/>
      <c r="CH25" s="103"/>
      <c r="CI25" s="103"/>
      <c r="CJ25" s="103"/>
      <c r="CK25" s="103"/>
      <c r="CL25" s="112"/>
      <c r="CM25" s="112"/>
      <c r="CN25" s="112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12"/>
      <c r="DB25" s="112"/>
      <c r="DC25" s="112"/>
      <c r="DD25" s="103"/>
      <c r="DE25" s="103"/>
      <c r="DF25" s="103"/>
      <c r="DG25" s="104"/>
      <c r="DH25" s="104"/>
      <c r="DI25" s="104"/>
      <c r="DJ25" s="104"/>
      <c r="DK25" s="104"/>
      <c r="DL25" s="104"/>
      <c r="DM25" s="104"/>
      <c r="DN25" s="104"/>
      <c r="DO25" s="104"/>
      <c r="DP25" s="112"/>
      <c r="DQ25" s="112"/>
      <c r="DR25" s="112"/>
      <c r="DS25" s="103"/>
      <c r="DT25" s="103"/>
      <c r="DU25" s="103"/>
      <c r="DV25" s="103"/>
      <c r="DW25" s="103"/>
      <c r="DX25" s="103"/>
      <c r="DY25" s="103"/>
      <c r="DZ25" s="103"/>
      <c r="EA25" s="103"/>
      <c r="EB25" s="103"/>
      <c r="EC25" s="103"/>
      <c r="ED25" s="103"/>
      <c r="EE25" s="112"/>
      <c r="EF25" s="112"/>
      <c r="EG25" s="112"/>
      <c r="EH25" s="98">
        <f t="shared" si="238"/>
        <v>84222</v>
      </c>
      <c r="EI25" s="98">
        <f t="shared" si="239"/>
        <v>69858</v>
      </c>
      <c r="EJ25" s="98">
        <f t="shared" si="239"/>
        <v>154080</v>
      </c>
      <c r="EK25" s="101">
        <v>21002</v>
      </c>
      <c r="EL25" s="101">
        <v>19957</v>
      </c>
      <c r="EM25" s="101">
        <f t="shared" si="241"/>
        <v>40959</v>
      </c>
      <c r="EN25" s="100">
        <f t="shared" si="470"/>
        <v>24.936477404953575</v>
      </c>
      <c r="EO25" s="100">
        <f t="shared" si="471"/>
        <v>28.56795213146669</v>
      </c>
      <c r="EP25" s="100">
        <f t="shared" si="472"/>
        <v>26.582943925233646</v>
      </c>
      <c r="EQ25" s="103"/>
      <c r="ER25" s="103"/>
      <c r="ES25" s="103"/>
      <c r="ET25" s="103"/>
      <c r="EU25" s="103"/>
      <c r="EV25" s="103"/>
      <c r="EW25" s="103"/>
      <c r="EX25" s="103"/>
      <c r="EY25" s="103"/>
      <c r="EZ25" s="103"/>
      <c r="FA25" s="103"/>
      <c r="FB25" s="103"/>
      <c r="FC25" s="103"/>
      <c r="FD25" s="103"/>
      <c r="FE25" s="103"/>
      <c r="FF25" s="103"/>
      <c r="FG25" s="103"/>
      <c r="FH25" s="103"/>
    </row>
    <row r="26" spans="1:164" ht="27" customHeight="1">
      <c r="A26" s="94">
        <v>17</v>
      </c>
      <c r="B26" s="118" t="s">
        <v>256</v>
      </c>
      <c r="C26" s="96">
        <v>184745</v>
      </c>
      <c r="D26" s="96">
        <v>195038</v>
      </c>
      <c r="E26" s="96">
        <f t="shared" si="182"/>
        <v>379783</v>
      </c>
      <c r="F26" s="96">
        <v>137459</v>
      </c>
      <c r="G26" s="96">
        <v>135209</v>
      </c>
      <c r="H26" s="96">
        <f t="shared" si="183"/>
        <v>272668</v>
      </c>
      <c r="I26" s="104"/>
      <c r="J26" s="104"/>
      <c r="K26" s="104"/>
      <c r="L26" s="97">
        <f t="shared" si="460"/>
        <v>137459</v>
      </c>
      <c r="M26" s="98">
        <f t="shared" si="461"/>
        <v>135209</v>
      </c>
      <c r="N26" s="98">
        <f t="shared" si="462"/>
        <v>272668</v>
      </c>
      <c r="O26" s="116">
        <f t="shared" si="187"/>
        <v>0.74404720019486315</v>
      </c>
      <c r="P26" s="116">
        <f t="shared" si="188"/>
        <v>0.69324439340026045</v>
      </c>
      <c r="Q26" s="116">
        <f t="shared" si="189"/>
        <v>0.71795735986076259</v>
      </c>
      <c r="R26" s="98">
        <v>43767</v>
      </c>
      <c r="S26" s="98">
        <v>39220</v>
      </c>
      <c r="T26" s="98">
        <f t="shared" si="478"/>
        <v>82987</v>
      </c>
      <c r="U26" s="98">
        <v>23518</v>
      </c>
      <c r="V26" s="98">
        <v>18101</v>
      </c>
      <c r="W26" s="98">
        <f t="shared" si="258"/>
        <v>41619</v>
      </c>
      <c r="X26" s="103"/>
      <c r="Y26" s="103"/>
      <c r="Z26" s="103"/>
      <c r="AA26" s="98">
        <f t="shared" si="259"/>
        <v>23518</v>
      </c>
      <c r="AB26" s="98">
        <f t="shared" si="260"/>
        <v>18101</v>
      </c>
      <c r="AC26" s="98">
        <f t="shared" si="261"/>
        <v>41619</v>
      </c>
      <c r="AD26" s="116">
        <f t="shared" si="479"/>
        <v>0.53734548861014009</v>
      </c>
      <c r="AE26" s="116">
        <f t="shared" si="480"/>
        <v>0.46152473227944923</v>
      </c>
      <c r="AF26" s="116">
        <f t="shared" si="481"/>
        <v>0.50151228505669565</v>
      </c>
      <c r="AG26" s="98">
        <f t="shared" si="190"/>
        <v>228512</v>
      </c>
      <c r="AH26" s="98">
        <f t="shared" si="191"/>
        <v>234258</v>
      </c>
      <c r="AI26" s="98">
        <f t="shared" si="191"/>
        <v>462770</v>
      </c>
      <c r="AJ26" s="98">
        <f t="shared" si="193"/>
        <v>160977</v>
      </c>
      <c r="AK26" s="98">
        <f t="shared" si="194"/>
        <v>153310</v>
      </c>
      <c r="AL26" s="98">
        <f t="shared" si="194"/>
        <v>314287</v>
      </c>
      <c r="AM26" s="103"/>
      <c r="AN26" s="103"/>
      <c r="AO26" s="103"/>
      <c r="AP26" s="98">
        <f t="shared" si="195"/>
        <v>160977</v>
      </c>
      <c r="AQ26" s="98">
        <f t="shared" si="196"/>
        <v>153310</v>
      </c>
      <c r="AR26" s="98">
        <f t="shared" si="196"/>
        <v>314287</v>
      </c>
      <c r="AS26" s="116">
        <f t="shared" si="197"/>
        <v>0.70445753395882926</v>
      </c>
      <c r="AT26" s="116">
        <f t="shared" si="198"/>
        <v>0.65444936779106799</v>
      </c>
      <c r="AU26" s="116">
        <f t="shared" si="199"/>
        <v>0.679142986796897</v>
      </c>
      <c r="AV26" s="99">
        <v>22504</v>
      </c>
      <c r="AW26" s="99">
        <v>22404</v>
      </c>
      <c r="AX26" s="99">
        <f t="shared" si="200"/>
        <v>44908</v>
      </c>
      <c r="AY26" s="99">
        <v>15869</v>
      </c>
      <c r="AZ26" s="99">
        <v>13748</v>
      </c>
      <c r="BA26" s="99">
        <f t="shared" si="201"/>
        <v>29617</v>
      </c>
      <c r="BB26" s="104"/>
      <c r="BC26" s="104"/>
      <c r="BD26" s="104"/>
      <c r="BE26" s="99">
        <f t="shared" si="202"/>
        <v>15869</v>
      </c>
      <c r="BF26" s="99">
        <f t="shared" si="203"/>
        <v>13748</v>
      </c>
      <c r="BG26" s="99">
        <f t="shared" si="203"/>
        <v>29617</v>
      </c>
      <c r="BH26" s="116">
        <f t="shared" si="205"/>
        <v>0.70516352648418057</v>
      </c>
      <c r="BI26" s="116">
        <f t="shared" si="206"/>
        <v>0.61364042135332975</v>
      </c>
      <c r="BJ26" s="116">
        <f t="shared" si="207"/>
        <v>0.65950387458804671</v>
      </c>
      <c r="BK26" s="98">
        <v>6122</v>
      </c>
      <c r="BL26" s="98">
        <v>5666</v>
      </c>
      <c r="BM26" s="98">
        <f t="shared" si="266"/>
        <v>11788</v>
      </c>
      <c r="BN26" s="99">
        <v>3050</v>
      </c>
      <c r="BO26" s="99">
        <v>2281</v>
      </c>
      <c r="BP26" s="99">
        <f t="shared" si="267"/>
        <v>5331</v>
      </c>
      <c r="BQ26" s="104"/>
      <c r="BR26" s="104"/>
      <c r="BS26" s="104"/>
      <c r="BT26" s="99">
        <f t="shared" ref="BT26:BT43" si="482">+BN26+BQ26</f>
        <v>3050</v>
      </c>
      <c r="BU26" s="99">
        <f t="shared" si="268"/>
        <v>2281</v>
      </c>
      <c r="BV26" s="99">
        <f t="shared" si="268"/>
        <v>5331</v>
      </c>
      <c r="BW26" s="116">
        <f t="shared" si="270"/>
        <v>0.49820320156811498</v>
      </c>
      <c r="BX26" s="116">
        <f t="shared" si="271"/>
        <v>0.40257677373808681</v>
      </c>
      <c r="BY26" s="116">
        <f t="shared" si="272"/>
        <v>0.45223956565999324</v>
      </c>
      <c r="BZ26" s="98">
        <f t="shared" si="463"/>
        <v>28626</v>
      </c>
      <c r="CA26" s="98">
        <f t="shared" si="464"/>
        <v>28070</v>
      </c>
      <c r="CB26" s="98">
        <f t="shared" si="465"/>
        <v>56696</v>
      </c>
      <c r="CC26" s="98">
        <f t="shared" si="211"/>
        <v>18919</v>
      </c>
      <c r="CD26" s="98">
        <f t="shared" si="212"/>
        <v>16029</v>
      </c>
      <c r="CE26" s="98">
        <f t="shared" si="213"/>
        <v>34948</v>
      </c>
      <c r="CF26" s="103"/>
      <c r="CG26" s="103"/>
      <c r="CH26" s="103"/>
      <c r="CI26" s="98">
        <f t="shared" si="466"/>
        <v>18919</v>
      </c>
      <c r="CJ26" s="98">
        <f t="shared" si="467"/>
        <v>16029</v>
      </c>
      <c r="CK26" s="98">
        <f t="shared" si="468"/>
        <v>34948</v>
      </c>
      <c r="CL26" s="116">
        <f t="shared" si="454"/>
        <v>0.66090267588905194</v>
      </c>
      <c r="CM26" s="116">
        <f t="shared" si="218"/>
        <v>0.57103669397933732</v>
      </c>
      <c r="CN26" s="116">
        <f t="shared" si="219"/>
        <v>0.61641032877098911</v>
      </c>
      <c r="CO26" s="99">
        <v>42485</v>
      </c>
      <c r="CP26" s="99">
        <v>44999</v>
      </c>
      <c r="CQ26" s="99">
        <f t="shared" si="220"/>
        <v>87484</v>
      </c>
      <c r="CR26" s="99">
        <v>29146</v>
      </c>
      <c r="CS26" s="99">
        <v>28391</v>
      </c>
      <c r="CT26" s="99">
        <f t="shared" si="221"/>
        <v>57537</v>
      </c>
      <c r="CU26" s="104"/>
      <c r="CV26" s="104"/>
      <c r="CW26" s="104"/>
      <c r="CX26" s="99">
        <f t="shared" si="222"/>
        <v>29146</v>
      </c>
      <c r="CY26" s="99">
        <f t="shared" si="223"/>
        <v>28391</v>
      </c>
      <c r="CZ26" s="99">
        <f t="shared" si="223"/>
        <v>57537</v>
      </c>
      <c r="DA26" s="116">
        <f t="shared" si="273"/>
        <v>0.6860303636577616</v>
      </c>
      <c r="DB26" s="116">
        <f t="shared" si="225"/>
        <v>0.63092513166959263</v>
      </c>
      <c r="DC26" s="116">
        <f t="shared" si="226"/>
        <v>0.65768597686434094</v>
      </c>
      <c r="DD26" s="98">
        <v>13534</v>
      </c>
      <c r="DE26" s="98">
        <v>13892</v>
      </c>
      <c r="DF26" s="98">
        <f t="shared" si="274"/>
        <v>27426</v>
      </c>
      <c r="DG26" s="99">
        <v>6894</v>
      </c>
      <c r="DH26" s="99">
        <v>6011</v>
      </c>
      <c r="DI26" s="99">
        <f t="shared" si="275"/>
        <v>12905</v>
      </c>
      <c r="DJ26" s="104"/>
      <c r="DK26" s="104"/>
      <c r="DL26" s="104"/>
      <c r="DM26" s="99">
        <f t="shared" si="276"/>
        <v>6894</v>
      </c>
      <c r="DN26" s="99">
        <f t="shared" si="277"/>
        <v>6011</v>
      </c>
      <c r="DO26" s="99">
        <f t="shared" si="277"/>
        <v>12905</v>
      </c>
      <c r="DP26" s="116">
        <f t="shared" si="279"/>
        <v>0.50938377419831538</v>
      </c>
      <c r="DQ26" s="116">
        <f t="shared" si="280"/>
        <v>0.43269507630290815</v>
      </c>
      <c r="DR26" s="116">
        <f t="shared" si="281"/>
        <v>0.47053890468898124</v>
      </c>
      <c r="DS26" s="98">
        <f t="shared" si="227"/>
        <v>56019</v>
      </c>
      <c r="DT26" s="98">
        <f t="shared" si="228"/>
        <v>58891</v>
      </c>
      <c r="DU26" s="98">
        <f t="shared" si="229"/>
        <v>114910</v>
      </c>
      <c r="DV26" s="98">
        <f t="shared" si="230"/>
        <v>36040</v>
      </c>
      <c r="DW26" s="98">
        <f t="shared" si="231"/>
        <v>34402</v>
      </c>
      <c r="DX26" s="98">
        <f t="shared" si="232"/>
        <v>70442</v>
      </c>
      <c r="DY26" s="103"/>
      <c r="DZ26" s="103"/>
      <c r="EA26" s="103"/>
      <c r="EB26" s="98">
        <f t="shared" si="233"/>
        <v>36040</v>
      </c>
      <c r="EC26" s="98">
        <f t="shared" si="234"/>
        <v>34402</v>
      </c>
      <c r="ED26" s="98">
        <f t="shared" si="235"/>
        <v>70442</v>
      </c>
      <c r="EE26" s="116">
        <f t="shared" si="459"/>
        <v>0.64335314803905819</v>
      </c>
      <c r="EF26" s="116">
        <f t="shared" si="236"/>
        <v>0.58416396393336845</v>
      </c>
      <c r="EG26" s="116">
        <f t="shared" si="237"/>
        <v>0.61301888434426943</v>
      </c>
      <c r="EH26" s="98">
        <f t="shared" si="238"/>
        <v>160977</v>
      </c>
      <c r="EI26" s="98">
        <f t="shared" si="239"/>
        <v>153310</v>
      </c>
      <c r="EJ26" s="98">
        <f t="shared" si="239"/>
        <v>314287</v>
      </c>
      <c r="EK26" s="98">
        <v>65663</v>
      </c>
      <c r="EL26" s="98">
        <v>59738</v>
      </c>
      <c r="EM26" s="98">
        <f t="shared" si="241"/>
        <v>125401</v>
      </c>
      <c r="EN26" s="100">
        <f t="shared" si="470"/>
        <v>40.790299235294484</v>
      </c>
      <c r="EO26" s="100">
        <f t="shared" si="471"/>
        <v>38.965494749200964</v>
      </c>
      <c r="EP26" s="100">
        <f t="shared" si="472"/>
        <v>39.900154953911553</v>
      </c>
      <c r="EQ26" s="98">
        <f t="shared" si="245"/>
        <v>18919</v>
      </c>
      <c r="ER26" s="98">
        <f t="shared" si="246"/>
        <v>16029</v>
      </c>
      <c r="ES26" s="98">
        <f t="shared" si="246"/>
        <v>34948</v>
      </c>
      <c r="ET26" s="98">
        <v>6526</v>
      </c>
      <c r="EU26" s="98">
        <v>4954</v>
      </c>
      <c r="EV26" s="98">
        <f t="shared" si="248"/>
        <v>11480</v>
      </c>
      <c r="EW26" s="100">
        <f t="shared" si="473"/>
        <v>34.494423595327447</v>
      </c>
      <c r="EX26" s="100">
        <f t="shared" si="474"/>
        <v>30.906482001372513</v>
      </c>
      <c r="EY26" s="100">
        <f t="shared" si="474"/>
        <v>32.848803937278241</v>
      </c>
      <c r="EZ26" s="98">
        <f t="shared" si="252"/>
        <v>36040</v>
      </c>
      <c r="FA26" s="98">
        <f t="shared" si="253"/>
        <v>34402</v>
      </c>
      <c r="FB26" s="98">
        <f t="shared" si="253"/>
        <v>70442</v>
      </c>
      <c r="FC26" s="98">
        <v>11880</v>
      </c>
      <c r="FD26" s="98">
        <v>11120</v>
      </c>
      <c r="FE26" s="98">
        <f t="shared" si="255"/>
        <v>23000</v>
      </c>
      <c r="FF26" s="100">
        <f t="shared" si="475"/>
        <v>32.963374028856826</v>
      </c>
      <c r="FG26" s="100">
        <f t="shared" si="476"/>
        <v>32.323702110342424</v>
      </c>
      <c r="FH26" s="100">
        <f t="shared" si="477"/>
        <v>32.650975270435254</v>
      </c>
    </row>
    <row r="27" spans="1:164" ht="28.5">
      <c r="A27" s="94">
        <v>18</v>
      </c>
      <c r="B27" s="118" t="s">
        <v>226</v>
      </c>
      <c r="C27" s="96">
        <v>434503</v>
      </c>
      <c r="D27" s="96">
        <v>394363</v>
      </c>
      <c r="E27" s="96">
        <f t="shared" si="182"/>
        <v>828866</v>
      </c>
      <c r="F27" s="96">
        <v>284727</v>
      </c>
      <c r="G27" s="96">
        <v>296734</v>
      </c>
      <c r="H27" s="96">
        <f t="shared" si="183"/>
        <v>581461</v>
      </c>
      <c r="I27" s="96">
        <v>66564</v>
      </c>
      <c r="J27" s="96">
        <v>45902</v>
      </c>
      <c r="K27" s="96">
        <f t="shared" si="443"/>
        <v>112466</v>
      </c>
      <c r="L27" s="97">
        <f t="shared" si="460"/>
        <v>351291</v>
      </c>
      <c r="M27" s="98">
        <f t="shared" si="461"/>
        <v>342636</v>
      </c>
      <c r="N27" s="98">
        <f t="shared" si="462"/>
        <v>693927</v>
      </c>
      <c r="O27" s="116">
        <f t="shared" si="187"/>
        <v>0.80848923942987738</v>
      </c>
      <c r="P27" s="116">
        <f t="shared" si="188"/>
        <v>0.86883404376171192</v>
      </c>
      <c r="Q27" s="116">
        <f t="shared" si="189"/>
        <v>0.83720046424874472</v>
      </c>
      <c r="R27" s="98">
        <v>21465</v>
      </c>
      <c r="S27" s="98">
        <v>5695</v>
      </c>
      <c r="T27" s="98">
        <f t="shared" si="478"/>
        <v>27160</v>
      </c>
      <c r="U27" s="98">
        <v>806</v>
      </c>
      <c r="V27" s="98">
        <v>316</v>
      </c>
      <c r="W27" s="98">
        <f t="shared" si="258"/>
        <v>1122</v>
      </c>
      <c r="X27" s="98">
        <v>2016</v>
      </c>
      <c r="Y27" s="98">
        <v>689</v>
      </c>
      <c r="Z27" s="98">
        <f t="shared" ref="Z27:Z40" si="483">X27+Y27</f>
        <v>2705</v>
      </c>
      <c r="AA27" s="98">
        <f t="shared" si="259"/>
        <v>2822</v>
      </c>
      <c r="AB27" s="98">
        <f t="shared" si="260"/>
        <v>1005</v>
      </c>
      <c r="AC27" s="98">
        <f t="shared" si="261"/>
        <v>3827</v>
      </c>
      <c r="AD27" s="116">
        <f t="shared" si="479"/>
        <v>0.13146983461448869</v>
      </c>
      <c r="AE27" s="116">
        <f t="shared" si="480"/>
        <v>0.17647058823529413</v>
      </c>
      <c r="AF27" s="116">
        <f t="shared" si="481"/>
        <v>0.14090574374079529</v>
      </c>
      <c r="AG27" s="98">
        <f t="shared" si="190"/>
        <v>455968</v>
      </c>
      <c r="AH27" s="98">
        <f t="shared" si="191"/>
        <v>400058</v>
      </c>
      <c r="AI27" s="98">
        <f t="shared" si="191"/>
        <v>856026</v>
      </c>
      <c r="AJ27" s="98">
        <f t="shared" si="193"/>
        <v>285533</v>
      </c>
      <c r="AK27" s="98">
        <f t="shared" si="194"/>
        <v>297050</v>
      </c>
      <c r="AL27" s="98">
        <f t="shared" si="194"/>
        <v>582583</v>
      </c>
      <c r="AM27" s="98">
        <f t="shared" si="447"/>
        <v>68580</v>
      </c>
      <c r="AN27" s="98">
        <f t="shared" si="265"/>
        <v>46591</v>
      </c>
      <c r="AO27" s="98">
        <f t="shared" si="265"/>
        <v>115171</v>
      </c>
      <c r="AP27" s="98">
        <f t="shared" si="195"/>
        <v>354113</v>
      </c>
      <c r="AQ27" s="98">
        <f t="shared" si="196"/>
        <v>343641</v>
      </c>
      <c r="AR27" s="98">
        <f t="shared" si="196"/>
        <v>697754</v>
      </c>
      <c r="AS27" s="116">
        <f t="shared" si="197"/>
        <v>0.77661809600673737</v>
      </c>
      <c r="AT27" s="116">
        <f t="shared" si="198"/>
        <v>0.85897794819751139</v>
      </c>
      <c r="AU27" s="116">
        <f t="shared" si="199"/>
        <v>0.81510841960407743</v>
      </c>
      <c r="AV27" s="99">
        <v>82799</v>
      </c>
      <c r="AW27" s="99">
        <v>73748</v>
      </c>
      <c r="AX27" s="99">
        <f t="shared" si="200"/>
        <v>156547</v>
      </c>
      <c r="AY27" s="99">
        <v>48918</v>
      </c>
      <c r="AZ27" s="99">
        <v>48772</v>
      </c>
      <c r="BA27" s="99">
        <f t="shared" si="201"/>
        <v>97690</v>
      </c>
      <c r="BB27" s="99">
        <v>14209</v>
      </c>
      <c r="BC27" s="99">
        <v>10915</v>
      </c>
      <c r="BD27" s="99">
        <f t="shared" si="448"/>
        <v>25124</v>
      </c>
      <c r="BE27" s="99">
        <f t="shared" si="202"/>
        <v>63127</v>
      </c>
      <c r="BF27" s="99">
        <f t="shared" si="203"/>
        <v>59687</v>
      </c>
      <c r="BG27" s="99">
        <f t="shared" si="203"/>
        <v>122814</v>
      </c>
      <c r="BH27" s="116">
        <f t="shared" si="205"/>
        <v>0.76241258952402802</v>
      </c>
      <c r="BI27" s="116">
        <f t="shared" si="206"/>
        <v>0.80933720236480988</v>
      </c>
      <c r="BJ27" s="116">
        <f t="shared" si="207"/>
        <v>0.78451838744913671</v>
      </c>
      <c r="BK27" s="98">
        <v>5467</v>
      </c>
      <c r="BL27" s="98">
        <v>1766</v>
      </c>
      <c r="BM27" s="98">
        <f t="shared" si="266"/>
        <v>7233</v>
      </c>
      <c r="BN27" s="99">
        <v>154</v>
      </c>
      <c r="BO27" s="99">
        <v>49</v>
      </c>
      <c r="BP27" s="99">
        <f t="shared" si="267"/>
        <v>203</v>
      </c>
      <c r="BQ27" s="99">
        <v>471</v>
      </c>
      <c r="BR27" s="99">
        <v>177</v>
      </c>
      <c r="BS27" s="99">
        <f t="shared" ref="BS27:BS40" si="484">BQ27+BR27</f>
        <v>648</v>
      </c>
      <c r="BT27" s="99">
        <f t="shared" ref="BT27:BT30" si="485">+BN27+BQ27</f>
        <v>625</v>
      </c>
      <c r="BU27" s="99">
        <f t="shared" ref="BU27:BU30" si="486">+BO27+BR27</f>
        <v>226</v>
      </c>
      <c r="BV27" s="99">
        <f t="shared" ref="BV27:BV30" si="487">+BP27+BS27</f>
        <v>851</v>
      </c>
      <c r="BW27" s="116">
        <f t="shared" si="270"/>
        <v>0.11432229742088897</v>
      </c>
      <c r="BX27" s="116">
        <f t="shared" si="271"/>
        <v>0.12797281993204984</v>
      </c>
      <c r="BY27" s="116">
        <f t="shared" si="272"/>
        <v>0.1176551914834785</v>
      </c>
      <c r="BZ27" s="98">
        <f t="shared" si="463"/>
        <v>88266</v>
      </c>
      <c r="CA27" s="98">
        <f t="shared" si="464"/>
        <v>75514</v>
      </c>
      <c r="CB27" s="98">
        <f t="shared" si="465"/>
        <v>163780</v>
      </c>
      <c r="CC27" s="98">
        <f t="shared" si="211"/>
        <v>49072</v>
      </c>
      <c r="CD27" s="98">
        <f t="shared" si="212"/>
        <v>48821</v>
      </c>
      <c r="CE27" s="98">
        <f t="shared" si="213"/>
        <v>97893</v>
      </c>
      <c r="CF27" s="98">
        <f t="shared" si="449"/>
        <v>14680</v>
      </c>
      <c r="CG27" s="98">
        <f t="shared" si="450"/>
        <v>11092</v>
      </c>
      <c r="CH27" s="98">
        <f t="shared" si="451"/>
        <v>25772</v>
      </c>
      <c r="CI27" s="98">
        <f t="shared" si="466"/>
        <v>63752</v>
      </c>
      <c r="CJ27" s="98">
        <f t="shared" si="467"/>
        <v>59913</v>
      </c>
      <c r="CK27" s="98">
        <f t="shared" si="468"/>
        <v>123665</v>
      </c>
      <c r="CL27" s="116">
        <f t="shared" si="454"/>
        <v>0.72227131624861218</v>
      </c>
      <c r="CM27" s="116">
        <f t="shared" si="218"/>
        <v>0.79340254787191777</v>
      </c>
      <c r="CN27" s="116">
        <f t="shared" si="219"/>
        <v>0.75506777384296009</v>
      </c>
      <c r="CO27" s="99">
        <v>31091</v>
      </c>
      <c r="CP27" s="99">
        <v>26965</v>
      </c>
      <c r="CQ27" s="99">
        <f t="shared" si="220"/>
        <v>58056</v>
      </c>
      <c r="CR27" s="99">
        <v>18809</v>
      </c>
      <c r="CS27" s="99">
        <v>18603</v>
      </c>
      <c r="CT27" s="99">
        <f t="shared" si="221"/>
        <v>37412</v>
      </c>
      <c r="CU27" s="99">
        <v>5425</v>
      </c>
      <c r="CV27" s="99">
        <v>4027</v>
      </c>
      <c r="CW27" s="99">
        <f t="shared" si="455"/>
        <v>9452</v>
      </c>
      <c r="CX27" s="99">
        <f t="shared" si="222"/>
        <v>24234</v>
      </c>
      <c r="CY27" s="99">
        <f t="shared" si="223"/>
        <v>22630</v>
      </c>
      <c r="CZ27" s="99">
        <f t="shared" si="223"/>
        <v>46864</v>
      </c>
      <c r="DA27" s="116">
        <f t="shared" si="273"/>
        <v>0.77945386124601979</v>
      </c>
      <c r="DB27" s="116">
        <f t="shared" si="225"/>
        <v>0.83923604672723906</v>
      </c>
      <c r="DC27" s="116">
        <f t="shared" si="226"/>
        <v>0.80722061457902716</v>
      </c>
      <c r="DD27" s="98">
        <v>1416</v>
      </c>
      <c r="DE27" s="98">
        <v>329</v>
      </c>
      <c r="DF27" s="98">
        <f t="shared" si="274"/>
        <v>1745</v>
      </c>
      <c r="DG27" s="99">
        <v>42</v>
      </c>
      <c r="DH27" s="99">
        <v>12</v>
      </c>
      <c r="DI27" s="99">
        <f t="shared" si="275"/>
        <v>54</v>
      </c>
      <c r="DJ27" s="99">
        <v>135</v>
      </c>
      <c r="DK27" s="99">
        <v>40</v>
      </c>
      <c r="DL27" s="99">
        <f t="shared" ref="DL27:DL40" si="488">DJ27+DK27</f>
        <v>175</v>
      </c>
      <c r="DM27" s="99">
        <f t="shared" si="276"/>
        <v>177</v>
      </c>
      <c r="DN27" s="99">
        <f t="shared" si="277"/>
        <v>52</v>
      </c>
      <c r="DO27" s="99">
        <f t="shared" si="277"/>
        <v>229</v>
      </c>
      <c r="DP27" s="116">
        <f t="shared" si="279"/>
        <v>0.125</v>
      </c>
      <c r="DQ27" s="116">
        <f t="shared" si="280"/>
        <v>0.1580547112462006</v>
      </c>
      <c r="DR27" s="116">
        <f t="shared" si="281"/>
        <v>0.13123209169054442</v>
      </c>
      <c r="DS27" s="98">
        <f t="shared" si="227"/>
        <v>32507</v>
      </c>
      <c r="DT27" s="98">
        <f t="shared" si="228"/>
        <v>27294</v>
      </c>
      <c r="DU27" s="98">
        <f t="shared" si="229"/>
        <v>59801</v>
      </c>
      <c r="DV27" s="98">
        <f t="shared" si="230"/>
        <v>18851</v>
      </c>
      <c r="DW27" s="98">
        <f t="shared" si="231"/>
        <v>18615</v>
      </c>
      <c r="DX27" s="98">
        <f t="shared" si="232"/>
        <v>37466</v>
      </c>
      <c r="DY27" s="98">
        <f t="shared" si="456"/>
        <v>5560</v>
      </c>
      <c r="DZ27" s="98">
        <f t="shared" si="457"/>
        <v>4067</v>
      </c>
      <c r="EA27" s="98">
        <f t="shared" si="458"/>
        <v>9627</v>
      </c>
      <c r="EB27" s="98">
        <f t="shared" si="233"/>
        <v>24411</v>
      </c>
      <c r="EC27" s="98">
        <f t="shared" si="234"/>
        <v>22682</v>
      </c>
      <c r="ED27" s="98">
        <f t="shared" si="235"/>
        <v>47093</v>
      </c>
      <c r="EE27" s="116">
        <f t="shared" si="459"/>
        <v>0.75094595010305476</v>
      </c>
      <c r="EF27" s="116">
        <f t="shared" si="236"/>
        <v>0.83102513372902465</v>
      </c>
      <c r="EG27" s="116">
        <f t="shared" si="237"/>
        <v>0.78749519238808718</v>
      </c>
      <c r="EH27" s="98">
        <f t="shared" si="238"/>
        <v>354113</v>
      </c>
      <c r="EI27" s="98">
        <f t="shared" si="239"/>
        <v>343641</v>
      </c>
      <c r="EJ27" s="98">
        <f t="shared" si="239"/>
        <v>697754</v>
      </c>
      <c r="EK27" s="98">
        <v>193561</v>
      </c>
      <c r="EL27" s="98">
        <v>233022</v>
      </c>
      <c r="EM27" s="98">
        <f t="shared" si="241"/>
        <v>426583</v>
      </c>
      <c r="EN27" s="100">
        <f t="shared" si="470"/>
        <v>54.660800365984869</v>
      </c>
      <c r="EO27" s="100">
        <f t="shared" si="471"/>
        <v>67.809720027586934</v>
      </c>
      <c r="EP27" s="100">
        <f t="shared" si="472"/>
        <v>61.136589686336443</v>
      </c>
      <c r="EQ27" s="98">
        <f t="shared" si="245"/>
        <v>63752</v>
      </c>
      <c r="ER27" s="98">
        <f t="shared" si="246"/>
        <v>59913</v>
      </c>
      <c r="ES27" s="98">
        <f t="shared" si="246"/>
        <v>123665</v>
      </c>
      <c r="ET27" s="98">
        <v>30451</v>
      </c>
      <c r="EU27" s="98">
        <v>34325</v>
      </c>
      <c r="EV27" s="98">
        <f t="shared" si="248"/>
        <v>64776</v>
      </c>
      <c r="EW27" s="100">
        <f t="shared" si="473"/>
        <v>47.76477600702723</v>
      </c>
      <c r="EX27" s="100">
        <f t="shared" si="474"/>
        <v>57.291405871847509</v>
      </c>
      <c r="EY27" s="100">
        <f t="shared" si="474"/>
        <v>52.38022075769215</v>
      </c>
      <c r="EZ27" s="98">
        <f t="shared" si="252"/>
        <v>24411</v>
      </c>
      <c r="FA27" s="98">
        <f t="shared" si="253"/>
        <v>22682</v>
      </c>
      <c r="FB27" s="98">
        <f t="shared" si="253"/>
        <v>47093</v>
      </c>
      <c r="FC27" s="98">
        <v>11362</v>
      </c>
      <c r="FD27" s="98">
        <v>13302</v>
      </c>
      <c r="FE27" s="98">
        <f t="shared" si="255"/>
        <v>24664</v>
      </c>
      <c r="FF27" s="100">
        <f t="shared" si="475"/>
        <v>46.544590553439022</v>
      </c>
      <c r="FG27" s="100">
        <f t="shared" si="476"/>
        <v>58.645622079181727</v>
      </c>
      <c r="FH27" s="100">
        <f t="shared" si="477"/>
        <v>52.372964134797101</v>
      </c>
    </row>
    <row r="28" spans="1:164" ht="27" customHeight="1">
      <c r="A28" s="94">
        <v>19</v>
      </c>
      <c r="B28" s="118" t="s">
        <v>227</v>
      </c>
      <c r="C28" s="96">
        <v>231537</v>
      </c>
      <c r="D28" s="96">
        <v>223916</v>
      </c>
      <c r="E28" s="96">
        <f t="shared" si="182"/>
        <v>455453</v>
      </c>
      <c r="F28" s="96">
        <v>220053</v>
      </c>
      <c r="G28" s="96">
        <v>217103</v>
      </c>
      <c r="H28" s="96">
        <f t="shared" si="183"/>
        <v>437156</v>
      </c>
      <c r="I28" s="96">
        <v>7454</v>
      </c>
      <c r="J28" s="96">
        <v>4715</v>
      </c>
      <c r="K28" s="96">
        <f t="shared" si="443"/>
        <v>12169</v>
      </c>
      <c r="L28" s="97">
        <f t="shared" si="460"/>
        <v>227507</v>
      </c>
      <c r="M28" s="98">
        <f t="shared" si="461"/>
        <v>221818</v>
      </c>
      <c r="N28" s="98">
        <f t="shared" si="462"/>
        <v>449325</v>
      </c>
      <c r="O28" s="116">
        <f t="shared" si="187"/>
        <v>0.98259457451724774</v>
      </c>
      <c r="P28" s="116">
        <f t="shared" si="188"/>
        <v>0.99063041497704496</v>
      </c>
      <c r="Q28" s="116">
        <f t="shared" si="189"/>
        <v>0.9865452637264438</v>
      </c>
      <c r="R28" s="98">
        <v>9367</v>
      </c>
      <c r="S28" s="98">
        <v>5640</v>
      </c>
      <c r="T28" s="98">
        <f t="shared" si="478"/>
        <v>15007</v>
      </c>
      <c r="U28" s="98">
        <v>7454</v>
      </c>
      <c r="V28" s="98">
        <v>4715</v>
      </c>
      <c r="W28" s="98">
        <f t="shared" si="258"/>
        <v>12169</v>
      </c>
      <c r="X28" s="103"/>
      <c r="Y28" s="103"/>
      <c r="Z28" s="103"/>
      <c r="AA28" s="98">
        <f t="shared" si="259"/>
        <v>7454</v>
      </c>
      <c r="AB28" s="98">
        <f t="shared" si="260"/>
        <v>4715</v>
      </c>
      <c r="AC28" s="98">
        <f t="shared" si="261"/>
        <v>12169</v>
      </c>
      <c r="AD28" s="116">
        <f t="shared" si="479"/>
        <v>0.79577239244155007</v>
      </c>
      <c r="AE28" s="116">
        <f t="shared" si="480"/>
        <v>0.83599290780141844</v>
      </c>
      <c r="AF28" s="116">
        <f t="shared" si="481"/>
        <v>0.81088825214899718</v>
      </c>
      <c r="AG28" s="98">
        <f t="shared" si="190"/>
        <v>240904</v>
      </c>
      <c r="AH28" s="98">
        <f t="shared" si="191"/>
        <v>229556</v>
      </c>
      <c r="AI28" s="98">
        <f t="shared" si="191"/>
        <v>470460</v>
      </c>
      <c r="AJ28" s="98">
        <f t="shared" si="193"/>
        <v>227507</v>
      </c>
      <c r="AK28" s="98">
        <f t="shared" si="194"/>
        <v>221818</v>
      </c>
      <c r="AL28" s="98">
        <f t="shared" si="194"/>
        <v>449325</v>
      </c>
      <c r="AM28" s="98">
        <f t="shared" si="447"/>
        <v>7454</v>
      </c>
      <c r="AN28" s="98">
        <f t="shared" si="265"/>
        <v>4715</v>
      </c>
      <c r="AO28" s="98">
        <f t="shared" si="265"/>
        <v>12169</v>
      </c>
      <c r="AP28" s="98">
        <f t="shared" si="195"/>
        <v>234961</v>
      </c>
      <c r="AQ28" s="98">
        <f t="shared" si="196"/>
        <v>226533</v>
      </c>
      <c r="AR28" s="98">
        <f t="shared" si="196"/>
        <v>461494</v>
      </c>
      <c r="AS28" s="116">
        <f t="shared" si="197"/>
        <v>0.97533042207684384</v>
      </c>
      <c r="AT28" s="116">
        <f t="shared" si="198"/>
        <v>0.98683110003659236</v>
      </c>
      <c r="AU28" s="116">
        <f t="shared" si="199"/>
        <v>0.98094205671045365</v>
      </c>
      <c r="AV28" s="99">
        <v>23902</v>
      </c>
      <c r="AW28" s="99">
        <v>22842</v>
      </c>
      <c r="AX28" s="99">
        <f t="shared" si="200"/>
        <v>46744</v>
      </c>
      <c r="AY28" s="99">
        <v>21533</v>
      </c>
      <c r="AZ28" s="99">
        <v>21493</v>
      </c>
      <c r="BA28" s="99">
        <f t="shared" si="201"/>
        <v>43026</v>
      </c>
      <c r="BB28" s="99">
        <v>1437</v>
      </c>
      <c r="BC28" s="99">
        <v>956</v>
      </c>
      <c r="BD28" s="99">
        <f t="shared" si="448"/>
        <v>2393</v>
      </c>
      <c r="BE28" s="99">
        <f t="shared" si="202"/>
        <v>22970</v>
      </c>
      <c r="BF28" s="99">
        <f t="shared" si="203"/>
        <v>22449</v>
      </c>
      <c r="BG28" s="99">
        <f t="shared" si="203"/>
        <v>45419</v>
      </c>
      <c r="BH28" s="116">
        <f t="shared" si="205"/>
        <v>0.96100744707555852</v>
      </c>
      <c r="BI28" s="116">
        <f t="shared" si="206"/>
        <v>0.98279485158917779</v>
      </c>
      <c r="BJ28" s="116">
        <f t="shared" si="207"/>
        <v>0.97165411603628271</v>
      </c>
      <c r="BK28" s="103"/>
      <c r="BL28" s="103"/>
      <c r="BM28" s="103"/>
      <c r="BN28" s="103"/>
      <c r="BO28" s="103"/>
      <c r="BP28" s="103"/>
      <c r="BQ28" s="103"/>
      <c r="BR28" s="103"/>
      <c r="BS28" s="103"/>
      <c r="BT28" s="103"/>
      <c r="BU28" s="103"/>
      <c r="BV28" s="103"/>
      <c r="BW28" s="103"/>
      <c r="BX28" s="103"/>
      <c r="BY28" s="103"/>
      <c r="BZ28" s="98">
        <f t="shared" si="463"/>
        <v>23902</v>
      </c>
      <c r="CA28" s="98">
        <f t="shared" si="464"/>
        <v>22842</v>
      </c>
      <c r="CB28" s="98">
        <f t="shared" si="465"/>
        <v>46744</v>
      </c>
      <c r="CC28" s="98">
        <f t="shared" si="211"/>
        <v>21533</v>
      </c>
      <c r="CD28" s="98">
        <f t="shared" si="212"/>
        <v>21493</v>
      </c>
      <c r="CE28" s="98">
        <f t="shared" si="213"/>
        <v>43026</v>
      </c>
      <c r="CF28" s="98">
        <f t="shared" si="449"/>
        <v>1437</v>
      </c>
      <c r="CG28" s="98">
        <f t="shared" si="450"/>
        <v>956</v>
      </c>
      <c r="CH28" s="98">
        <f t="shared" si="451"/>
        <v>2393</v>
      </c>
      <c r="CI28" s="98">
        <f t="shared" si="466"/>
        <v>22970</v>
      </c>
      <c r="CJ28" s="98">
        <f t="shared" si="467"/>
        <v>22449</v>
      </c>
      <c r="CK28" s="98">
        <f t="shared" si="468"/>
        <v>45419</v>
      </c>
      <c r="CL28" s="116">
        <f>CI28/BZ28</f>
        <v>0.96100744707555852</v>
      </c>
      <c r="CM28" s="116">
        <f t="shared" si="218"/>
        <v>0.98279485158917779</v>
      </c>
      <c r="CN28" s="116">
        <f t="shared" si="219"/>
        <v>0.97165411603628271</v>
      </c>
      <c r="CO28" s="99">
        <v>4264</v>
      </c>
      <c r="CP28" s="99">
        <v>4192</v>
      </c>
      <c r="CQ28" s="99">
        <f t="shared" si="220"/>
        <v>8456</v>
      </c>
      <c r="CR28" s="99">
        <v>3482</v>
      </c>
      <c r="CS28" s="99">
        <v>3514</v>
      </c>
      <c r="CT28" s="99">
        <f t="shared" si="221"/>
        <v>6996</v>
      </c>
      <c r="CU28" s="99">
        <v>289</v>
      </c>
      <c r="CV28" s="99">
        <v>313</v>
      </c>
      <c r="CW28" s="99">
        <f t="shared" si="455"/>
        <v>602</v>
      </c>
      <c r="CX28" s="99">
        <f t="shared" si="222"/>
        <v>3771</v>
      </c>
      <c r="CY28" s="99">
        <f t="shared" si="223"/>
        <v>3827</v>
      </c>
      <c r="CZ28" s="99">
        <f t="shared" si="223"/>
        <v>7598</v>
      </c>
      <c r="DA28" s="116">
        <f t="shared" si="273"/>
        <v>0.88438086303939967</v>
      </c>
      <c r="DB28" s="116">
        <f t="shared" si="225"/>
        <v>0.91292938931297707</v>
      </c>
      <c r="DC28" s="116">
        <f t="shared" si="226"/>
        <v>0.89853358561967833</v>
      </c>
      <c r="DD28" s="103"/>
      <c r="DE28" s="103"/>
      <c r="DF28" s="103"/>
      <c r="DG28" s="103"/>
      <c r="DH28" s="103"/>
      <c r="DI28" s="103"/>
      <c r="DJ28" s="103"/>
      <c r="DK28" s="103"/>
      <c r="DL28" s="103"/>
      <c r="DM28" s="103"/>
      <c r="DN28" s="103"/>
      <c r="DO28" s="103"/>
      <c r="DP28" s="103"/>
      <c r="DQ28" s="103"/>
      <c r="DR28" s="103"/>
      <c r="DS28" s="98">
        <f t="shared" si="227"/>
        <v>4264</v>
      </c>
      <c r="DT28" s="98">
        <f t="shared" si="228"/>
        <v>4192</v>
      </c>
      <c r="DU28" s="98">
        <f t="shared" si="229"/>
        <v>8456</v>
      </c>
      <c r="DV28" s="98">
        <f t="shared" si="230"/>
        <v>3482</v>
      </c>
      <c r="DW28" s="98">
        <f t="shared" si="231"/>
        <v>3514</v>
      </c>
      <c r="DX28" s="98">
        <f t="shared" si="232"/>
        <v>6996</v>
      </c>
      <c r="DY28" s="98">
        <f t="shared" si="456"/>
        <v>289</v>
      </c>
      <c r="DZ28" s="98">
        <f t="shared" si="457"/>
        <v>313</v>
      </c>
      <c r="EA28" s="98">
        <f t="shared" si="458"/>
        <v>602</v>
      </c>
      <c r="EB28" s="98">
        <f t="shared" si="233"/>
        <v>3771</v>
      </c>
      <c r="EC28" s="98">
        <f t="shared" si="234"/>
        <v>3827</v>
      </c>
      <c r="ED28" s="98">
        <f t="shared" si="235"/>
        <v>7598</v>
      </c>
      <c r="EE28" s="116">
        <f t="shared" si="459"/>
        <v>0.88438086303939967</v>
      </c>
      <c r="EF28" s="116">
        <f t="shared" si="236"/>
        <v>0.91292938931297707</v>
      </c>
      <c r="EG28" s="116">
        <f t="shared" si="237"/>
        <v>0.89853358561967833</v>
      </c>
      <c r="EH28" s="98">
        <f t="shared" si="238"/>
        <v>234961</v>
      </c>
      <c r="EI28" s="98">
        <f t="shared" si="239"/>
        <v>226533</v>
      </c>
      <c r="EJ28" s="98">
        <f t="shared" si="239"/>
        <v>461494</v>
      </c>
      <c r="EK28" s="98">
        <v>0</v>
      </c>
      <c r="EL28" s="98">
        <v>0</v>
      </c>
      <c r="EM28" s="98">
        <f>72371+120478</f>
        <v>192849</v>
      </c>
      <c r="EN28" s="110"/>
      <c r="EO28" s="110"/>
      <c r="EP28" s="100">
        <f t="shared" si="472"/>
        <v>41.787975574980386</v>
      </c>
      <c r="EQ28" s="98">
        <f t="shared" si="245"/>
        <v>22970</v>
      </c>
      <c r="ER28" s="98">
        <f t="shared" si="246"/>
        <v>22449</v>
      </c>
      <c r="ES28" s="98">
        <f t="shared" si="246"/>
        <v>45419</v>
      </c>
      <c r="ET28" s="98">
        <v>0</v>
      </c>
      <c r="EU28" s="98">
        <v>0</v>
      </c>
      <c r="EV28" s="98">
        <f>1409+2948</f>
        <v>4357</v>
      </c>
      <c r="EW28" s="103"/>
      <c r="EX28" s="103"/>
      <c r="EY28" s="100">
        <f t="shared" si="474"/>
        <v>9.5929016490895886</v>
      </c>
      <c r="EZ28" s="98">
        <f t="shared" si="252"/>
        <v>3771</v>
      </c>
      <c r="FA28" s="98">
        <f t="shared" si="253"/>
        <v>3827</v>
      </c>
      <c r="FB28" s="98">
        <f t="shared" si="253"/>
        <v>7598</v>
      </c>
      <c r="FC28" s="103"/>
      <c r="FD28" s="103"/>
      <c r="FE28" s="98">
        <f>282+112</f>
        <v>394</v>
      </c>
      <c r="FF28" s="103"/>
      <c r="FG28" s="103"/>
      <c r="FH28" s="100">
        <f t="shared" si="477"/>
        <v>5.1855751513556196</v>
      </c>
    </row>
    <row r="29" spans="1:164" ht="28.5">
      <c r="A29" s="94">
        <v>20</v>
      </c>
      <c r="B29" s="118" t="s">
        <v>257</v>
      </c>
      <c r="C29" s="96">
        <v>949323</v>
      </c>
      <c r="D29" s="96">
        <v>759013</v>
      </c>
      <c r="E29" s="96">
        <f>C29+D29</f>
        <v>1708336</v>
      </c>
      <c r="F29" s="96">
        <v>799260</v>
      </c>
      <c r="G29" s="96">
        <v>685002</v>
      </c>
      <c r="H29" s="96">
        <f>F29+G29</f>
        <v>1484262</v>
      </c>
      <c r="I29" s="96">
        <v>18565</v>
      </c>
      <c r="J29" s="96">
        <v>9782</v>
      </c>
      <c r="K29" s="96">
        <f>I29+J29</f>
        <v>28347</v>
      </c>
      <c r="L29" s="97">
        <f>F29+I29</f>
        <v>817825</v>
      </c>
      <c r="M29" s="98">
        <f>G29+J29</f>
        <v>694784</v>
      </c>
      <c r="N29" s="98">
        <f>H29+K29</f>
        <v>1512609</v>
      </c>
      <c r="O29" s="116">
        <f>L29/C29</f>
        <v>0.86148234057322959</v>
      </c>
      <c r="P29" s="116">
        <f>M29/D29</f>
        <v>0.91537826097840225</v>
      </c>
      <c r="Q29" s="116">
        <f>N29/E29</f>
        <v>0.88542827640464172</v>
      </c>
      <c r="R29" s="98">
        <v>33623</v>
      </c>
      <c r="S29" s="98">
        <v>13046</v>
      </c>
      <c r="T29" s="98">
        <f>R29+S29</f>
        <v>46669</v>
      </c>
      <c r="U29" s="98">
        <v>14966</v>
      </c>
      <c r="V29" s="98">
        <v>7251</v>
      </c>
      <c r="W29" s="98">
        <f>U29+V29</f>
        <v>22217</v>
      </c>
      <c r="X29" s="98">
        <v>1609</v>
      </c>
      <c r="Y29" s="98">
        <v>599</v>
      </c>
      <c r="Z29" s="98">
        <f>X29+Y29</f>
        <v>2208</v>
      </c>
      <c r="AA29" s="98">
        <f>U29+X29</f>
        <v>16575</v>
      </c>
      <c r="AB29" s="98">
        <f>V29+Y29</f>
        <v>7850</v>
      </c>
      <c r="AC29" s="98">
        <f>W29+Z29</f>
        <v>24425</v>
      </c>
      <c r="AD29" s="116">
        <f t="shared" ref="AD29" si="489">AA29/R29</f>
        <v>0.49296612437914522</v>
      </c>
      <c r="AE29" s="116">
        <f t="shared" ref="AE29" si="490">AB29/S29</f>
        <v>0.60171700137973327</v>
      </c>
      <c r="AF29" s="116">
        <f>AC29/T29</f>
        <v>0.52336668880841675</v>
      </c>
      <c r="AG29" s="98">
        <f t="shared" ref="AG29:AR29" si="491">C29+R29</f>
        <v>982946</v>
      </c>
      <c r="AH29" s="98">
        <f t="shared" si="491"/>
        <v>772059</v>
      </c>
      <c r="AI29" s="98">
        <f t="shared" si="491"/>
        <v>1755005</v>
      </c>
      <c r="AJ29" s="98">
        <f t="shared" si="491"/>
        <v>814226</v>
      </c>
      <c r="AK29" s="98">
        <f t="shared" si="491"/>
        <v>692253</v>
      </c>
      <c r="AL29" s="98">
        <f t="shared" si="491"/>
        <v>1506479</v>
      </c>
      <c r="AM29" s="98">
        <f t="shared" si="491"/>
        <v>20174</v>
      </c>
      <c r="AN29" s="98">
        <f t="shared" si="491"/>
        <v>10381</v>
      </c>
      <c r="AO29" s="98">
        <f t="shared" si="491"/>
        <v>30555</v>
      </c>
      <c r="AP29" s="98">
        <f t="shared" si="491"/>
        <v>834400</v>
      </c>
      <c r="AQ29" s="98">
        <f t="shared" si="491"/>
        <v>702634</v>
      </c>
      <c r="AR29" s="98">
        <f t="shared" si="491"/>
        <v>1537034</v>
      </c>
      <c r="AS29" s="116">
        <f>AP29/AG29</f>
        <v>0.84887674399204027</v>
      </c>
      <c r="AT29" s="116">
        <f>AQ29/AH29</f>
        <v>0.91007811579166875</v>
      </c>
      <c r="AU29" s="116">
        <f>AR29/AI29</f>
        <v>0.87580035384514576</v>
      </c>
      <c r="AV29" s="99">
        <v>138887</v>
      </c>
      <c r="AW29" s="99">
        <v>112343</v>
      </c>
      <c r="AX29" s="99">
        <f>+AV29+AW29</f>
        <v>251230</v>
      </c>
      <c r="AY29" s="99">
        <v>108819</v>
      </c>
      <c r="AZ29" s="99">
        <v>95959</v>
      </c>
      <c r="BA29" s="99">
        <f>+AY29+AZ29</f>
        <v>204778</v>
      </c>
      <c r="BB29" s="99">
        <v>3795</v>
      </c>
      <c r="BC29" s="99">
        <v>2302</v>
      </c>
      <c r="BD29" s="99">
        <f>+BB29+BC29</f>
        <v>6097</v>
      </c>
      <c r="BE29" s="99">
        <f>+AY29+BB29</f>
        <v>112614</v>
      </c>
      <c r="BF29" s="99">
        <f>+AZ29+BC29</f>
        <v>98261</v>
      </c>
      <c r="BG29" s="99">
        <f>+BA29+BD29</f>
        <v>210875</v>
      </c>
      <c r="BH29" s="116">
        <f>BE29/AV29</f>
        <v>0.81083182731285142</v>
      </c>
      <c r="BI29" s="116">
        <f>BF29/AW29</f>
        <v>0.87465173620074232</v>
      </c>
      <c r="BJ29" s="116">
        <f>BG29/AX29</f>
        <v>0.83937029813318476</v>
      </c>
      <c r="BK29" s="98">
        <v>4522</v>
      </c>
      <c r="BL29" s="98">
        <v>1983</v>
      </c>
      <c r="BM29" s="98">
        <f>BK29+BL29</f>
        <v>6505</v>
      </c>
      <c r="BN29" s="99">
        <v>1625</v>
      </c>
      <c r="BO29" s="99">
        <v>918</v>
      </c>
      <c r="BP29" s="99">
        <f>BN29+BO29</f>
        <v>2543</v>
      </c>
      <c r="BQ29" s="99">
        <v>267</v>
      </c>
      <c r="BR29" s="99">
        <v>108</v>
      </c>
      <c r="BS29" s="99">
        <f>BQ29+BR29</f>
        <v>375</v>
      </c>
      <c r="BT29" s="99">
        <f>+BN29+BQ29</f>
        <v>1892</v>
      </c>
      <c r="BU29" s="99">
        <f>+BO29+BR29</f>
        <v>1026</v>
      </c>
      <c r="BV29" s="99">
        <f>+BP29+BS29</f>
        <v>2918</v>
      </c>
      <c r="BW29" s="116">
        <f>BT29/BK29</f>
        <v>0.41839893852277754</v>
      </c>
      <c r="BX29" s="116">
        <f>BU29/BL29</f>
        <v>0.51739788199697423</v>
      </c>
      <c r="BY29" s="116">
        <f>BV29/BM29</f>
        <v>0.44857801691006916</v>
      </c>
      <c r="BZ29" s="98">
        <f t="shared" ref="BZ29:CK29" si="492">AV29+BK29</f>
        <v>143409</v>
      </c>
      <c r="CA29" s="98">
        <f t="shared" si="492"/>
        <v>114326</v>
      </c>
      <c r="CB29" s="98">
        <f t="shared" si="492"/>
        <v>257735</v>
      </c>
      <c r="CC29" s="98">
        <f t="shared" si="492"/>
        <v>110444</v>
      </c>
      <c r="CD29" s="98">
        <f t="shared" si="492"/>
        <v>96877</v>
      </c>
      <c r="CE29" s="98">
        <f t="shared" si="492"/>
        <v>207321</v>
      </c>
      <c r="CF29" s="98">
        <f t="shared" si="492"/>
        <v>4062</v>
      </c>
      <c r="CG29" s="98">
        <f t="shared" si="492"/>
        <v>2410</v>
      </c>
      <c r="CH29" s="98">
        <f t="shared" si="492"/>
        <v>6472</v>
      </c>
      <c r="CI29" s="98">
        <f t="shared" si="492"/>
        <v>114506</v>
      </c>
      <c r="CJ29" s="98">
        <f t="shared" si="492"/>
        <v>99287</v>
      </c>
      <c r="CK29" s="98">
        <f t="shared" si="492"/>
        <v>213793</v>
      </c>
      <c r="CL29" s="116">
        <f>CI29/BZ29</f>
        <v>0.79845755845170108</v>
      </c>
      <c r="CM29" s="116">
        <f>CJ29/CA29</f>
        <v>0.86845511957035149</v>
      </c>
      <c r="CN29" s="116">
        <f>CK29/CB29</f>
        <v>0.82950705181678852</v>
      </c>
      <c r="CO29" s="99">
        <v>83241</v>
      </c>
      <c r="CP29" s="99">
        <v>66302</v>
      </c>
      <c r="CQ29" s="99">
        <f>+CO29+CP29</f>
        <v>149543</v>
      </c>
      <c r="CR29" s="99">
        <v>63430</v>
      </c>
      <c r="CS29" s="99">
        <v>54168</v>
      </c>
      <c r="CT29" s="99">
        <f>+CR29+CS29</f>
        <v>117598</v>
      </c>
      <c r="CU29" s="99">
        <v>1083</v>
      </c>
      <c r="CV29" s="99">
        <v>1653</v>
      </c>
      <c r="CW29" s="99">
        <f>+CU29+CV29</f>
        <v>2736</v>
      </c>
      <c r="CX29" s="99">
        <f>+CR29+CU29</f>
        <v>64513</v>
      </c>
      <c r="CY29" s="99">
        <f>+CS29+CV29</f>
        <v>55821</v>
      </c>
      <c r="CZ29" s="99">
        <f>+CT29+CW29</f>
        <v>120334</v>
      </c>
      <c r="DA29" s="116">
        <f>CX29/CO29</f>
        <v>0.77501471630566665</v>
      </c>
      <c r="DB29" s="116">
        <f>CY29/CP29</f>
        <v>0.84192030406322582</v>
      </c>
      <c r="DC29" s="116">
        <f>CZ29/CQ29</f>
        <v>0.80467825307771013</v>
      </c>
      <c r="DD29" s="98">
        <v>1560</v>
      </c>
      <c r="DE29" s="98">
        <v>695</v>
      </c>
      <c r="DF29" s="98">
        <f>DD29+DE29</f>
        <v>2255</v>
      </c>
      <c r="DG29" s="99">
        <v>684</v>
      </c>
      <c r="DH29" s="99">
        <v>383</v>
      </c>
      <c r="DI29" s="99">
        <f>+DG29+DH29</f>
        <v>1067</v>
      </c>
      <c r="DJ29" s="99">
        <v>71</v>
      </c>
      <c r="DK29" s="99">
        <v>33</v>
      </c>
      <c r="DL29" s="99">
        <f>DJ29+DK29</f>
        <v>104</v>
      </c>
      <c r="DM29" s="99">
        <f>+DG29+DJ29</f>
        <v>755</v>
      </c>
      <c r="DN29" s="99">
        <f>+DH29+DK29</f>
        <v>416</v>
      </c>
      <c r="DO29" s="99">
        <f>+DI29+DL29</f>
        <v>1171</v>
      </c>
      <c r="DP29" s="116">
        <f>DM29/DD29</f>
        <v>0.48397435897435898</v>
      </c>
      <c r="DQ29" s="116">
        <f>DN29/DE29</f>
        <v>0.59856115107913666</v>
      </c>
      <c r="DR29" s="116">
        <f>DO29/DF29</f>
        <v>0.51929046563192904</v>
      </c>
      <c r="DS29" s="98">
        <f t="shared" ref="DS29:ED29" si="493">CO29+DD29</f>
        <v>84801</v>
      </c>
      <c r="DT29" s="98">
        <f t="shared" si="493"/>
        <v>66997</v>
      </c>
      <c r="DU29" s="98">
        <f t="shared" si="493"/>
        <v>151798</v>
      </c>
      <c r="DV29" s="98">
        <f t="shared" si="493"/>
        <v>64114</v>
      </c>
      <c r="DW29" s="98">
        <f t="shared" si="493"/>
        <v>54551</v>
      </c>
      <c r="DX29" s="98">
        <f t="shared" si="493"/>
        <v>118665</v>
      </c>
      <c r="DY29" s="98">
        <f t="shared" si="493"/>
        <v>1154</v>
      </c>
      <c r="DZ29" s="98">
        <f t="shared" si="493"/>
        <v>1686</v>
      </c>
      <c r="EA29" s="98">
        <f t="shared" si="493"/>
        <v>2840</v>
      </c>
      <c r="EB29" s="98">
        <f t="shared" si="493"/>
        <v>65268</v>
      </c>
      <c r="EC29" s="98">
        <f t="shared" si="493"/>
        <v>56237</v>
      </c>
      <c r="ED29" s="98">
        <f t="shared" si="493"/>
        <v>121505</v>
      </c>
      <c r="EE29" s="116">
        <f>EB29/DS29</f>
        <v>0.76966073513284039</v>
      </c>
      <c r="EF29" s="116">
        <f>EC29/DT29</f>
        <v>0.8393957938415153</v>
      </c>
      <c r="EG29" s="116">
        <f>ED29/DU29</f>
        <v>0.80043874095837886</v>
      </c>
      <c r="EH29" s="98">
        <f>+AP29</f>
        <v>834400</v>
      </c>
      <c r="EI29" s="98">
        <f>+AQ29</f>
        <v>702634</v>
      </c>
      <c r="EJ29" s="98">
        <f>+AR29</f>
        <v>1537034</v>
      </c>
      <c r="EK29" s="98">
        <v>445593</v>
      </c>
      <c r="EL29" s="98">
        <v>452596</v>
      </c>
      <c r="EM29" s="98">
        <f>EK29+EL29</f>
        <v>898189</v>
      </c>
      <c r="EN29" s="100">
        <f>+EK29*100/EH29</f>
        <v>53.402804410354747</v>
      </c>
      <c r="EO29" s="100">
        <f>+EL29*100/EI29</f>
        <v>64.414190033502507</v>
      </c>
      <c r="EP29" s="100">
        <f>+EM29*100/EJ29</f>
        <v>58.436508235992179</v>
      </c>
      <c r="EQ29" s="98">
        <f>+CI29</f>
        <v>114506</v>
      </c>
      <c r="ER29" s="98">
        <f>+CJ29</f>
        <v>99287</v>
      </c>
      <c r="ES29" s="98">
        <f>+CK29</f>
        <v>213793</v>
      </c>
      <c r="ET29" s="98">
        <v>50994</v>
      </c>
      <c r="EU29" s="98">
        <v>55163</v>
      </c>
      <c r="EV29" s="98">
        <f>ET29+EU29</f>
        <v>106157</v>
      </c>
      <c r="EW29" s="100">
        <f>+ET29*100/EQ29</f>
        <v>44.53391088676576</v>
      </c>
      <c r="EX29" s="100">
        <f>+EU29*100/ER29</f>
        <v>55.559136644273671</v>
      </c>
      <c r="EY29" s="100">
        <f>+EV29*100/ES29</f>
        <v>49.654104671340967</v>
      </c>
      <c r="EZ29" s="98">
        <f>+EB29</f>
        <v>65268</v>
      </c>
      <c r="FA29" s="98">
        <f>+EC29</f>
        <v>56237</v>
      </c>
      <c r="FB29" s="98">
        <f>+ED29</f>
        <v>121505</v>
      </c>
      <c r="FC29" s="98">
        <v>27132</v>
      </c>
      <c r="FD29" s="98">
        <v>26310</v>
      </c>
      <c r="FE29" s="98">
        <f>FC29+FD29</f>
        <v>53442</v>
      </c>
      <c r="FF29" s="100">
        <f>+FC29*100/EZ29</f>
        <v>41.570141570141573</v>
      </c>
      <c r="FG29" s="100">
        <f>+FD29*100/FA29</f>
        <v>46.784145669221331</v>
      </c>
      <c r="FH29" s="100">
        <f>+FE29*100/FB29</f>
        <v>43.983375169746104</v>
      </c>
    </row>
    <row r="30" spans="1:164" ht="28.5">
      <c r="A30" s="94">
        <v>21</v>
      </c>
      <c r="B30" s="118" t="s">
        <v>258</v>
      </c>
      <c r="C30" s="96">
        <v>429145</v>
      </c>
      <c r="D30" s="96">
        <v>365929</v>
      </c>
      <c r="E30" s="96">
        <f t="shared" si="182"/>
        <v>795074</v>
      </c>
      <c r="F30" s="96">
        <v>207979</v>
      </c>
      <c r="G30" s="96">
        <v>188015</v>
      </c>
      <c r="H30" s="96">
        <f t="shared" si="183"/>
        <v>395994</v>
      </c>
      <c r="I30" s="96">
        <v>62637</v>
      </c>
      <c r="J30" s="96">
        <v>61994</v>
      </c>
      <c r="K30" s="96">
        <f t="shared" si="443"/>
        <v>124631</v>
      </c>
      <c r="L30" s="97">
        <f t="shared" si="460"/>
        <v>270616</v>
      </c>
      <c r="M30" s="98">
        <f t="shared" si="461"/>
        <v>250009</v>
      </c>
      <c r="N30" s="98">
        <f t="shared" si="462"/>
        <v>520625</v>
      </c>
      <c r="O30" s="116">
        <f t="shared" si="187"/>
        <v>0.63059338918081298</v>
      </c>
      <c r="P30" s="116">
        <f t="shared" si="188"/>
        <v>0.68321723613050622</v>
      </c>
      <c r="Q30" s="116">
        <f t="shared" si="189"/>
        <v>0.65481326266485884</v>
      </c>
      <c r="R30" s="98">
        <v>184192</v>
      </c>
      <c r="S30" s="98">
        <v>130125</v>
      </c>
      <c r="T30" s="98">
        <f t="shared" si="478"/>
        <v>314317</v>
      </c>
      <c r="U30" s="98">
        <v>19827</v>
      </c>
      <c r="V30" s="98">
        <v>13154</v>
      </c>
      <c r="W30" s="98">
        <f t="shared" si="258"/>
        <v>32981</v>
      </c>
      <c r="X30" s="98">
        <v>19999</v>
      </c>
      <c r="Y30" s="98">
        <v>17113</v>
      </c>
      <c r="Z30" s="98">
        <f t="shared" si="483"/>
        <v>37112</v>
      </c>
      <c r="AA30" s="98">
        <f t="shared" si="259"/>
        <v>39826</v>
      </c>
      <c r="AB30" s="98">
        <f t="shared" si="260"/>
        <v>30267</v>
      </c>
      <c r="AC30" s="98">
        <f t="shared" si="261"/>
        <v>70093</v>
      </c>
      <c r="AD30" s="116">
        <f t="shared" si="479"/>
        <v>0.21622003127171646</v>
      </c>
      <c r="AE30" s="116">
        <f t="shared" si="480"/>
        <v>0.23259942363112393</v>
      </c>
      <c r="AF30" s="116">
        <f t="shared" si="481"/>
        <v>0.22300098308395663</v>
      </c>
      <c r="AG30" s="98">
        <f t="shared" si="190"/>
        <v>613337</v>
      </c>
      <c r="AH30" s="98">
        <f t="shared" si="191"/>
        <v>496054</v>
      </c>
      <c r="AI30" s="98">
        <f t="shared" si="191"/>
        <v>1109391</v>
      </c>
      <c r="AJ30" s="98">
        <f t="shared" si="193"/>
        <v>227806</v>
      </c>
      <c r="AK30" s="98">
        <f t="shared" si="194"/>
        <v>201169</v>
      </c>
      <c r="AL30" s="98">
        <f t="shared" si="194"/>
        <v>428975</v>
      </c>
      <c r="AM30" s="98">
        <f t="shared" si="447"/>
        <v>82636</v>
      </c>
      <c r="AN30" s="98">
        <f t="shared" si="265"/>
        <v>79107</v>
      </c>
      <c r="AO30" s="98">
        <f t="shared" si="265"/>
        <v>161743</v>
      </c>
      <c r="AP30" s="98">
        <f t="shared" si="195"/>
        <v>310442</v>
      </c>
      <c r="AQ30" s="98">
        <f t="shared" si="196"/>
        <v>280276</v>
      </c>
      <c r="AR30" s="98">
        <f t="shared" si="196"/>
        <v>590718</v>
      </c>
      <c r="AS30" s="116">
        <f t="shared" si="197"/>
        <v>0.50615240887146873</v>
      </c>
      <c r="AT30" s="116">
        <f t="shared" si="198"/>
        <v>0.56501106734347473</v>
      </c>
      <c r="AU30" s="116">
        <f t="shared" si="199"/>
        <v>0.53247051760830943</v>
      </c>
      <c r="AV30" s="99">
        <v>77057</v>
      </c>
      <c r="AW30" s="99">
        <v>58109</v>
      </c>
      <c r="AX30" s="99">
        <f t="shared" si="200"/>
        <v>135166</v>
      </c>
      <c r="AY30" s="99">
        <v>33398</v>
      </c>
      <c r="AZ30" s="99">
        <v>26185</v>
      </c>
      <c r="BA30" s="99">
        <f t="shared" si="201"/>
        <v>59583</v>
      </c>
      <c r="BB30" s="99">
        <v>11212</v>
      </c>
      <c r="BC30" s="99">
        <v>10359</v>
      </c>
      <c r="BD30" s="99">
        <f t="shared" si="448"/>
        <v>21571</v>
      </c>
      <c r="BE30" s="99">
        <f t="shared" si="202"/>
        <v>44610</v>
      </c>
      <c r="BF30" s="99">
        <f t="shared" si="203"/>
        <v>36544</v>
      </c>
      <c r="BG30" s="99">
        <f t="shared" si="203"/>
        <v>81154</v>
      </c>
      <c r="BH30" s="116">
        <f t="shared" si="205"/>
        <v>0.57892209662976757</v>
      </c>
      <c r="BI30" s="116">
        <f t="shared" si="206"/>
        <v>0.62888709150045607</v>
      </c>
      <c r="BJ30" s="116">
        <f t="shared" si="207"/>
        <v>0.60040246807629138</v>
      </c>
      <c r="BK30" s="95">
        <v>37649</v>
      </c>
      <c r="BL30" s="95">
        <v>26543</v>
      </c>
      <c r="BM30" s="98">
        <f t="shared" si="266"/>
        <v>64192</v>
      </c>
      <c r="BN30" s="99">
        <v>3903</v>
      </c>
      <c r="BO30" s="99">
        <v>2486</v>
      </c>
      <c r="BP30" s="99">
        <f t="shared" si="267"/>
        <v>6389</v>
      </c>
      <c r="BQ30" s="99">
        <v>3968</v>
      </c>
      <c r="BR30" s="99">
        <v>3369</v>
      </c>
      <c r="BS30" s="99">
        <f t="shared" si="484"/>
        <v>7337</v>
      </c>
      <c r="BT30" s="99">
        <f t="shared" si="485"/>
        <v>7871</v>
      </c>
      <c r="BU30" s="99">
        <f t="shared" si="486"/>
        <v>5855</v>
      </c>
      <c r="BV30" s="99">
        <f t="shared" si="487"/>
        <v>13726</v>
      </c>
      <c r="BW30" s="116">
        <f t="shared" si="270"/>
        <v>0.20906265770671201</v>
      </c>
      <c r="BX30" s="116">
        <f t="shared" si="271"/>
        <v>0.22058546509437515</v>
      </c>
      <c r="BY30" s="116">
        <f t="shared" si="272"/>
        <v>0.21382726819541376</v>
      </c>
      <c r="BZ30" s="98">
        <f t="shared" si="463"/>
        <v>114706</v>
      </c>
      <c r="CA30" s="98">
        <f t="shared" si="464"/>
        <v>84652</v>
      </c>
      <c r="CB30" s="98">
        <f t="shared" si="465"/>
        <v>199358</v>
      </c>
      <c r="CC30" s="98">
        <f t="shared" si="211"/>
        <v>37301</v>
      </c>
      <c r="CD30" s="98">
        <f t="shared" si="212"/>
        <v>28671</v>
      </c>
      <c r="CE30" s="98">
        <f t="shared" si="213"/>
        <v>65972</v>
      </c>
      <c r="CF30" s="98">
        <f t="shared" si="449"/>
        <v>15180</v>
      </c>
      <c r="CG30" s="98">
        <f t="shared" si="450"/>
        <v>13728</v>
      </c>
      <c r="CH30" s="98">
        <f t="shared" si="451"/>
        <v>28908</v>
      </c>
      <c r="CI30" s="98">
        <f t="shared" si="466"/>
        <v>52481</v>
      </c>
      <c r="CJ30" s="98">
        <f t="shared" si="467"/>
        <v>42399</v>
      </c>
      <c r="CK30" s="98">
        <f t="shared" si="468"/>
        <v>94880</v>
      </c>
      <c r="CL30" s="116">
        <f t="shared" si="454"/>
        <v>0.45752619740902828</v>
      </c>
      <c r="CM30" s="116">
        <f>CJ30/CA30</f>
        <v>0.50086235410858571</v>
      </c>
      <c r="CN30" s="116">
        <f t="shared" si="219"/>
        <v>0.47592772800690214</v>
      </c>
      <c r="CO30" s="99">
        <v>56150</v>
      </c>
      <c r="CP30" s="99">
        <v>58366</v>
      </c>
      <c r="CQ30" s="99">
        <f t="shared" si="220"/>
        <v>114516</v>
      </c>
      <c r="CR30" s="99">
        <v>24925</v>
      </c>
      <c r="CS30" s="99">
        <v>23675</v>
      </c>
      <c r="CT30" s="99">
        <f t="shared" si="221"/>
        <v>48600</v>
      </c>
      <c r="CU30" s="99">
        <v>8174</v>
      </c>
      <c r="CV30" s="98">
        <v>9909</v>
      </c>
      <c r="CW30" s="99">
        <f t="shared" si="455"/>
        <v>18083</v>
      </c>
      <c r="CX30" s="99">
        <f t="shared" si="222"/>
        <v>33099</v>
      </c>
      <c r="CY30" s="99">
        <f t="shared" si="223"/>
        <v>33584</v>
      </c>
      <c r="CZ30" s="99">
        <f t="shared" si="223"/>
        <v>66683</v>
      </c>
      <c r="DA30" s="116">
        <f t="shared" si="273"/>
        <v>0.58947462154942121</v>
      </c>
      <c r="DB30" s="116">
        <f t="shared" si="225"/>
        <v>0.57540348833224819</v>
      </c>
      <c r="DC30" s="116">
        <f t="shared" si="226"/>
        <v>0.58230290963708131</v>
      </c>
      <c r="DD30" s="95">
        <v>41680</v>
      </c>
      <c r="DE30" s="95">
        <v>33256</v>
      </c>
      <c r="DF30" s="98">
        <f t="shared" si="274"/>
        <v>74936</v>
      </c>
      <c r="DG30" s="99">
        <v>3927</v>
      </c>
      <c r="DH30" s="99">
        <v>2839</v>
      </c>
      <c r="DI30" s="99">
        <f t="shared" si="275"/>
        <v>6766</v>
      </c>
      <c r="DJ30" s="99">
        <v>3975</v>
      </c>
      <c r="DK30" s="99">
        <v>3548</v>
      </c>
      <c r="DL30" s="99">
        <f t="shared" si="488"/>
        <v>7523</v>
      </c>
      <c r="DM30" s="99">
        <f t="shared" si="276"/>
        <v>7902</v>
      </c>
      <c r="DN30" s="99">
        <f t="shared" si="277"/>
        <v>6387</v>
      </c>
      <c r="DO30" s="99">
        <f t="shared" si="277"/>
        <v>14289</v>
      </c>
      <c r="DP30" s="116">
        <f t="shared" si="279"/>
        <v>0.18958733205374281</v>
      </c>
      <c r="DQ30" s="116">
        <f t="shared" si="280"/>
        <v>0.19205556891989414</v>
      </c>
      <c r="DR30" s="116">
        <f t="shared" si="281"/>
        <v>0.19068271591758301</v>
      </c>
      <c r="DS30" s="98">
        <f t="shared" ref="DS30" si="494">CO30+DD30</f>
        <v>97830</v>
      </c>
      <c r="DT30" s="98">
        <f t="shared" ref="DT30" si="495">CP30+DE30</f>
        <v>91622</v>
      </c>
      <c r="DU30" s="98">
        <f t="shared" ref="DU30" si="496">CQ30+DF30</f>
        <v>189452</v>
      </c>
      <c r="DV30" s="98">
        <f t="shared" ref="DV30" si="497">CR30+DG30</f>
        <v>28852</v>
      </c>
      <c r="DW30" s="98">
        <f t="shared" ref="DW30" si="498">CS30+DH30</f>
        <v>26514</v>
      </c>
      <c r="DX30" s="98">
        <f t="shared" ref="DX30" si="499">CT30+DI30</f>
        <v>55366</v>
      </c>
      <c r="DY30" s="98">
        <f t="shared" ref="DY30" si="500">CU30+DJ30</f>
        <v>12149</v>
      </c>
      <c r="DZ30" s="98">
        <f t="shared" ref="DZ30" si="501">CV30+DK30</f>
        <v>13457</v>
      </c>
      <c r="EA30" s="98">
        <f t="shared" ref="EA30" si="502">CW30+DL30</f>
        <v>25606</v>
      </c>
      <c r="EB30" s="98">
        <f t="shared" ref="EB30" si="503">CX30+DM30</f>
        <v>41001</v>
      </c>
      <c r="EC30" s="98">
        <f t="shared" ref="EC30" si="504">CY30+DN30</f>
        <v>39971</v>
      </c>
      <c r="ED30" s="98">
        <f t="shared" ref="ED30" si="505">CZ30+DO30</f>
        <v>80972</v>
      </c>
      <c r="EE30" s="116">
        <f t="shared" si="459"/>
        <v>0.41910456915056732</v>
      </c>
      <c r="EF30" s="116">
        <f t="shared" si="236"/>
        <v>0.43625985025430575</v>
      </c>
      <c r="EG30" s="116">
        <f t="shared" si="237"/>
        <v>0.42740113590777612</v>
      </c>
      <c r="EH30" s="98">
        <f t="shared" si="238"/>
        <v>310442</v>
      </c>
      <c r="EI30" s="98">
        <f t="shared" si="239"/>
        <v>280276</v>
      </c>
      <c r="EJ30" s="98">
        <f t="shared" si="239"/>
        <v>590718</v>
      </c>
      <c r="EK30" s="101">
        <v>107790</v>
      </c>
      <c r="EL30" s="101">
        <v>104394</v>
      </c>
      <c r="EM30" s="98">
        <f t="shared" si="241"/>
        <v>212184</v>
      </c>
      <c r="EN30" s="100">
        <f t="shared" si="470"/>
        <v>34.721461657894231</v>
      </c>
      <c r="EO30" s="100">
        <f t="shared" si="471"/>
        <v>37.246856669854004</v>
      </c>
      <c r="EP30" s="100">
        <f t="shared" si="472"/>
        <v>35.919677409525356</v>
      </c>
      <c r="EQ30" s="98">
        <f t="shared" si="245"/>
        <v>52481</v>
      </c>
      <c r="ER30" s="98">
        <f t="shared" si="246"/>
        <v>42399</v>
      </c>
      <c r="ES30" s="98">
        <f t="shared" si="246"/>
        <v>94880</v>
      </c>
      <c r="ET30" s="101">
        <v>15997</v>
      </c>
      <c r="EU30" s="101">
        <v>13136</v>
      </c>
      <c r="EV30" s="98">
        <f t="shared" si="248"/>
        <v>29133</v>
      </c>
      <c r="EW30" s="100">
        <f t="shared" si="473"/>
        <v>30.481507593224215</v>
      </c>
      <c r="EX30" s="100">
        <f t="shared" si="474"/>
        <v>30.981862779782542</v>
      </c>
      <c r="EY30" s="100">
        <f t="shared" si="474"/>
        <v>30.705101180438447</v>
      </c>
      <c r="EZ30" s="98">
        <f t="shared" si="252"/>
        <v>41001</v>
      </c>
      <c r="FA30" s="98">
        <f t="shared" si="253"/>
        <v>39971</v>
      </c>
      <c r="FB30" s="98">
        <f t="shared" si="253"/>
        <v>80972</v>
      </c>
      <c r="FC30" s="101">
        <v>9372</v>
      </c>
      <c r="FD30" s="101">
        <v>8340</v>
      </c>
      <c r="FE30" s="98">
        <f t="shared" si="255"/>
        <v>17712</v>
      </c>
      <c r="FF30" s="100">
        <f t="shared" si="475"/>
        <v>22.857979073681129</v>
      </c>
      <c r="FG30" s="100">
        <f t="shared" si="476"/>
        <v>20.865127217232494</v>
      </c>
      <c r="FH30" s="100">
        <f t="shared" si="477"/>
        <v>21.87422812824186</v>
      </c>
    </row>
    <row r="31" spans="1:164" ht="27" customHeight="1">
      <c r="A31" s="94">
        <v>22</v>
      </c>
      <c r="B31" s="118" t="s">
        <v>259</v>
      </c>
      <c r="C31" s="96">
        <v>17374</v>
      </c>
      <c r="D31" s="96">
        <v>17774</v>
      </c>
      <c r="E31" s="96">
        <f>C31+D31</f>
        <v>35148</v>
      </c>
      <c r="F31" s="96">
        <v>11931</v>
      </c>
      <c r="G31" s="96">
        <v>11313</v>
      </c>
      <c r="H31" s="96">
        <f>F31+G31</f>
        <v>23244</v>
      </c>
      <c r="I31" s="96">
        <v>2057</v>
      </c>
      <c r="J31" s="96">
        <v>2319</v>
      </c>
      <c r="K31" s="96">
        <f>I31+J31</f>
        <v>4376</v>
      </c>
      <c r="L31" s="97">
        <f>F31+I31</f>
        <v>13988</v>
      </c>
      <c r="M31" s="98">
        <f>G31+J31</f>
        <v>13632</v>
      </c>
      <c r="N31" s="98">
        <f>H31+K31</f>
        <v>27620</v>
      </c>
      <c r="O31" s="116">
        <f>L31/C31</f>
        <v>0.80511108553010247</v>
      </c>
      <c r="P31" s="116">
        <f>M31/D31</f>
        <v>0.76696297963317206</v>
      </c>
      <c r="Q31" s="116">
        <f>N31/E31</f>
        <v>0.78581996130647547</v>
      </c>
      <c r="R31" s="98">
        <v>25</v>
      </c>
      <c r="S31" s="98">
        <v>13</v>
      </c>
      <c r="T31" s="98">
        <f>R31+S31</f>
        <v>38</v>
      </c>
      <c r="U31" s="98">
        <v>7</v>
      </c>
      <c r="V31" s="98">
        <v>4</v>
      </c>
      <c r="W31" s="98">
        <f>U31+V31</f>
        <v>11</v>
      </c>
      <c r="X31" s="98">
        <v>1</v>
      </c>
      <c r="Y31" s="98">
        <v>0</v>
      </c>
      <c r="Z31" s="98">
        <f>X31+Y31</f>
        <v>1</v>
      </c>
      <c r="AA31" s="98">
        <f>U31+X31</f>
        <v>8</v>
      </c>
      <c r="AB31" s="98">
        <f>V31+Y31</f>
        <v>4</v>
      </c>
      <c r="AC31" s="98">
        <f>W31+Z31</f>
        <v>12</v>
      </c>
      <c r="AD31" s="116">
        <f t="shared" ref="AD31" si="506">AA31/R31</f>
        <v>0.32</v>
      </c>
      <c r="AE31" s="116">
        <f t="shared" ref="AE31" si="507">AB31/S31</f>
        <v>0.30769230769230771</v>
      </c>
      <c r="AF31" s="116">
        <f>AC31/T31</f>
        <v>0.31578947368421051</v>
      </c>
      <c r="AG31" s="98">
        <f t="shared" ref="AG31:AR31" si="508">C31+R31</f>
        <v>17399</v>
      </c>
      <c r="AH31" s="98">
        <f t="shared" si="508"/>
        <v>17787</v>
      </c>
      <c r="AI31" s="98">
        <f t="shared" si="508"/>
        <v>35186</v>
      </c>
      <c r="AJ31" s="98">
        <f t="shared" si="508"/>
        <v>11938</v>
      </c>
      <c r="AK31" s="98">
        <f t="shared" si="508"/>
        <v>11317</v>
      </c>
      <c r="AL31" s="98">
        <f t="shared" si="508"/>
        <v>23255</v>
      </c>
      <c r="AM31" s="98">
        <f t="shared" si="508"/>
        <v>2058</v>
      </c>
      <c r="AN31" s="98">
        <f t="shared" si="508"/>
        <v>2319</v>
      </c>
      <c r="AO31" s="98">
        <f t="shared" si="508"/>
        <v>4377</v>
      </c>
      <c r="AP31" s="98">
        <f t="shared" si="508"/>
        <v>13996</v>
      </c>
      <c r="AQ31" s="98">
        <f t="shared" si="508"/>
        <v>13636</v>
      </c>
      <c r="AR31" s="98">
        <f t="shared" si="508"/>
        <v>27632</v>
      </c>
      <c r="AS31" s="116">
        <f>AP31/AG31</f>
        <v>0.80441404678429795</v>
      </c>
      <c r="AT31" s="116">
        <f>AQ31/AH31</f>
        <v>0.76662731208185753</v>
      </c>
      <c r="AU31" s="116">
        <f>AR31/AI31</f>
        <v>0.78531234013528106</v>
      </c>
      <c r="AV31" s="99">
        <v>625</v>
      </c>
      <c r="AW31" s="99">
        <v>729</v>
      </c>
      <c r="AX31" s="99">
        <f>+AV31+AW31</f>
        <v>1354</v>
      </c>
      <c r="AY31" s="99">
        <v>449</v>
      </c>
      <c r="AZ31" s="99">
        <v>513</v>
      </c>
      <c r="BA31" s="99">
        <f>+AY31+AZ31</f>
        <v>962</v>
      </c>
      <c r="BB31" s="99">
        <v>67</v>
      </c>
      <c r="BC31" s="99">
        <v>67</v>
      </c>
      <c r="BD31" s="99">
        <f>+BB31+BC31</f>
        <v>134</v>
      </c>
      <c r="BE31" s="99">
        <f>+AY31+BB31</f>
        <v>516</v>
      </c>
      <c r="BF31" s="99">
        <f>+AZ31+BC31</f>
        <v>580</v>
      </c>
      <c r="BG31" s="99">
        <f>+BA31+BD31</f>
        <v>1096</v>
      </c>
      <c r="BH31" s="116">
        <f>BE31/AV31</f>
        <v>0.8256</v>
      </c>
      <c r="BI31" s="116">
        <f>BF31/AW31</f>
        <v>0.79561042524005487</v>
      </c>
      <c r="BJ31" s="116">
        <f>BG31/AX31</f>
        <v>0.80945347119645494</v>
      </c>
      <c r="BK31" s="98">
        <v>1</v>
      </c>
      <c r="BL31" s="98">
        <v>0</v>
      </c>
      <c r="BM31" s="98">
        <f>BK31+BL31</f>
        <v>1</v>
      </c>
      <c r="BN31" s="99">
        <v>0</v>
      </c>
      <c r="BO31" s="99">
        <v>0</v>
      </c>
      <c r="BP31" s="99">
        <f>BN31+BO31</f>
        <v>0</v>
      </c>
      <c r="BQ31" s="99">
        <v>0</v>
      </c>
      <c r="BR31" s="99">
        <v>0</v>
      </c>
      <c r="BS31" s="99">
        <f>BQ31+BR31</f>
        <v>0</v>
      </c>
      <c r="BT31" s="99">
        <f>+BN31+BQ31</f>
        <v>0</v>
      </c>
      <c r="BU31" s="99">
        <f>+BO31+BR31</f>
        <v>0</v>
      </c>
      <c r="BV31" s="99">
        <f>+BP31+BS31</f>
        <v>0</v>
      </c>
      <c r="BW31" s="116">
        <f>BT31/BK31</f>
        <v>0</v>
      </c>
      <c r="BX31" s="116"/>
      <c r="BY31" s="116">
        <f>BV31/BM31</f>
        <v>0</v>
      </c>
      <c r="BZ31" s="98">
        <f t="shared" ref="BZ31:CH31" si="509">AV31+BK31</f>
        <v>626</v>
      </c>
      <c r="CA31" s="98">
        <f t="shared" si="509"/>
        <v>729</v>
      </c>
      <c r="CB31" s="98">
        <f t="shared" si="509"/>
        <v>1355</v>
      </c>
      <c r="CC31" s="98">
        <f t="shared" si="509"/>
        <v>449</v>
      </c>
      <c r="CD31" s="98">
        <f t="shared" si="509"/>
        <v>513</v>
      </c>
      <c r="CE31" s="98">
        <f t="shared" si="509"/>
        <v>962</v>
      </c>
      <c r="CF31" s="98">
        <f t="shared" si="509"/>
        <v>67</v>
      </c>
      <c r="CG31" s="98">
        <f t="shared" si="509"/>
        <v>67</v>
      </c>
      <c r="CH31" s="98">
        <f t="shared" si="509"/>
        <v>134</v>
      </c>
      <c r="CI31" s="98">
        <f t="shared" ref="CI31" si="510">BE31+BT31</f>
        <v>516</v>
      </c>
      <c r="CJ31" s="98">
        <f t="shared" ref="CJ31" si="511">BF31+BU31</f>
        <v>580</v>
      </c>
      <c r="CK31" s="98">
        <f t="shared" ref="CK31" si="512">BG31+BV31</f>
        <v>1096</v>
      </c>
      <c r="CL31" s="116">
        <f>CI31/BZ31</f>
        <v>0.82428115015974446</v>
      </c>
      <c r="CM31" s="116">
        <f>CJ31/CA31</f>
        <v>0.79561042524005487</v>
      </c>
      <c r="CN31" s="116">
        <f>CK31/CB31</f>
        <v>0.80885608856088564</v>
      </c>
      <c r="CO31" s="99">
        <v>6771</v>
      </c>
      <c r="CP31" s="99">
        <v>7070</v>
      </c>
      <c r="CQ31" s="99">
        <f>+CO31+CP31</f>
        <v>13841</v>
      </c>
      <c r="CR31" s="99">
        <v>4549</v>
      </c>
      <c r="CS31" s="99">
        <v>4327</v>
      </c>
      <c r="CT31" s="99">
        <f>+CR31+CS31</f>
        <v>8876</v>
      </c>
      <c r="CU31" s="99">
        <v>922</v>
      </c>
      <c r="CV31" s="99">
        <v>1058</v>
      </c>
      <c r="CW31" s="99">
        <f>+CU31+CV31</f>
        <v>1980</v>
      </c>
      <c r="CX31" s="99">
        <f>+CR31+CU31</f>
        <v>5471</v>
      </c>
      <c r="CY31" s="99">
        <f>+CS31+CV31</f>
        <v>5385</v>
      </c>
      <c r="CZ31" s="99">
        <f>+CT31+CW31</f>
        <v>10856</v>
      </c>
      <c r="DA31" s="116">
        <f>CX31/CO31</f>
        <v>0.80800472603751294</v>
      </c>
      <c r="DB31" s="116">
        <f>CY31/CP31</f>
        <v>0.76166902404526171</v>
      </c>
      <c r="DC31" s="116">
        <f>CZ31/CQ31</f>
        <v>0.78433639187919946</v>
      </c>
      <c r="DD31" s="98">
        <v>5</v>
      </c>
      <c r="DE31" s="98">
        <v>3</v>
      </c>
      <c r="DF31" s="98">
        <f>DD31+DE31</f>
        <v>8</v>
      </c>
      <c r="DG31" s="99">
        <v>1</v>
      </c>
      <c r="DH31" s="99">
        <v>1</v>
      </c>
      <c r="DI31" s="99">
        <f>+DG31+DH31</f>
        <v>2</v>
      </c>
      <c r="DJ31" s="99">
        <v>0</v>
      </c>
      <c r="DK31" s="99">
        <v>0</v>
      </c>
      <c r="DL31" s="99">
        <f>DJ31+DK31</f>
        <v>0</v>
      </c>
      <c r="DM31" s="99">
        <f>+DG31+DJ31</f>
        <v>1</v>
      </c>
      <c r="DN31" s="99">
        <f>+DH31+DK31</f>
        <v>1</v>
      </c>
      <c r="DO31" s="99">
        <f>+DI31+DL31</f>
        <v>2</v>
      </c>
      <c r="DP31" s="116">
        <f>DM31/DD31</f>
        <v>0.2</v>
      </c>
      <c r="DQ31" s="116">
        <f>DN31/DE31</f>
        <v>0.33333333333333331</v>
      </c>
      <c r="DR31" s="116">
        <f>DO31/DF31</f>
        <v>0.25</v>
      </c>
      <c r="DS31" s="98">
        <f t="shared" ref="DS31:ED31" si="513">CO31+DD31</f>
        <v>6776</v>
      </c>
      <c r="DT31" s="98">
        <f t="shared" si="513"/>
        <v>7073</v>
      </c>
      <c r="DU31" s="98">
        <f t="shared" si="513"/>
        <v>13849</v>
      </c>
      <c r="DV31" s="98">
        <f t="shared" si="513"/>
        <v>4550</v>
      </c>
      <c r="DW31" s="98">
        <f t="shared" si="513"/>
        <v>4328</v>
      </c>
      <c r="DX31" s="98">
        <f t="shared" si="513"/>
        <v>8878</v>
      </c>
      <c r="DY31" s="98">
        <f t="shared" si="513"/>
        <v>922</v>
      </c>
      <c r="DZ31" s="98">
        <f t="shared" si="513"/>
        <v>1058</v>
      </c>
      <c r="EA31" s="98">
        <f t="shared" si="513"/>
        <v>1980</v>
      </c>
      <c r="EB31" s="98">
        <f t="shared" si="513"/>
        <v>5472</v>
      </c>
      <c r="EC31" s="98">
        <f t="shared" si="513"/>
        <v>5386</v>
      </c>
      <c r="ED31" s="98">
        <f t="shared" si="513"/>
        <v>10858</v>
      </c>
      <c r="EE31" s="116">
        <f>EB31/DS31</f>
        <v>0.80755608028335302</v>
      </c>
      <c r="EF31" s="116">
        <f>EC31/DT31</f>
        <v>0.76148734624628867</v>
      </c>
      <c r="EG31" s="116">
        <f>ED31/DU31</f>
        <v>0.78402772763376416</v>
      </c>
      <c r="EH31" s="98">
        <f>+AP31</f>
        <v>13996</v>
      </c>
      <c r="EI31" s="98">
        <f>+AQ31</f>
        <v>13636</v>
      </c>
      <c r="EJ31" s="98">
        <f>+AR31</f>
        <v>27632</v>
      </c>
      <c r="EK31" s="98">
        <v>486</v>
      </c>
      <c r="EL31" s="98">
        <v>473</v>
      </c>
      <c r="EM31" s="98">
        <f>EK31+EL31</f>
        <v>959</v>
      </c>
      <c r="EN31" s="100">
        <f>+EK31*100/EH31</f>
        <v>3.4724206916261791</v>
      </c>
      <c r="EO31" s="100">
        <f>+EL31*100/EI31</f>
        <v>3.4687591669111177</v>
      </c>
      <c r="EP31" s="100">
        <f>+EM31*100/EJ31</f>
        <v>3.4706137811233351</v>
      </c>
      <c r="EQ31" s="98">
        <f>+CI31</f>
        <v>516</v>
      </c>
      <c r="ER31" s="98">
        <f>+CJ31</f>
        <v>580</v>
      </c>
      <c r="ES31" s="98">
        <f>+CK31</f>
        <v>1096</v>
      </c>
      <c r="ET31" s="98">
        <v>20</v>
      </c>
      <c r="EU31" s="98">
        <v>38</v>
      </c>
      <c r="EV31" s="98">
        <f>ET31+EU31</f>
        <v>58</v>
      </c>
      <c r="EW31" s="100">
        <f>+ET31*100/EQ31</f>
        <v>3.8759689922480618</v>
      </c>
      <c r="EX31" s="100">
        <f>+EU31*100/ER31</f>
        <v>6.5517241379310347</v>
      </c>
      <c r="EY31" s="100">
        <f>+EV31*100/ES31</f>
        <v>5.2919708029197077</v>
      </c>
      <c r="EZ31" s="98">
        <f>+EB31</f>
        <v>5472</v>
      </c>
      <c r="FA31" s="98">
        <f>+EC31</f>
        <v>5386</v>
      </c>
      <c r="FB31" s="98">
        <f>+ED31</f>
        <v>10858</v>
      </c>
      <c r="FC31" s="98">
        <v>85</v>
      </c>
      <c r="FD31" s="98">
        <v>81</v>
      </c>
      <c r="FE31" s="98">
        <f>FC31+FD31</f>
        <v>166</v>
      </c>
      <c r="FF31" s="100">
        <f>+FC31*100/EZ31</f>
        <v>1.5533625730994152</v>
      </c>
      <c r="FG31" s="100">
        <f>+FD31*100/FA31</f>
        <v>1.5038989974006685</v>
      </c>
      <c r="FH31" s="100">
        <f>+FE31*100/FB31</f>
        <v>1.5288266715785597</v>
      </c>
    </row>
    <row r="32" spans="1:164" ht="27" customHeight="1">
      <c r="A32" s="94">
        <v>23</v>
      </c>
      <c r="B32" s="118" t="s">
        <v>158</v>
      </c>
      <c r="C32" s="96">
        <v>16119</v>
      </c>
      <c r="D32" s="96">
        <v>19116</v>
      </c>
      <c r="E32" s="96">
        <f t="shared" si="182"/>
        <v>35235</v>
      </c>
      <c r="F32" s="96">
        <v>11240</v>
      </c>
      <c r="G32" s="96">
        <v>13046</v>
      </c>
      <c r="H32" s="96">
        <f t="shared" si="183"/>
        <v>24286</v>
      </c>
      <c r="I32" s="104"/>
      <c r="J32" s="104"/>
      <c r="K32" s="104"/>
      <c r="L32" s="97">
        <f t="shared" si="460"/>
        <v>11240</v>
      </c>
      <c r="M32" s="98">
        <f t="shared" si="461"/>
        <v>13046</v>
      </c>
      <c r="N32" s="98">
        <f t="shared" si="462"/>
        <v>24286</v>
      </c>
      <c r="O32" s="116">
        <f t="shared" si="187"/>
        <v>0.69731372913952483</v>
      </c>
      <c r="P32" s="116">
        <f t="shared" si="188"/>
        <v>0.6824649508265328</v>
      </c>
      <c r="Q32" s="116">
        <f t="shared" si="189"/>
        <v>0.68925784021569458</v>
      </c>
      <c r="R32" s="98">
        <v>7536</v>
      </c>
      <c r="S32" s="98">
        <v>8202</v>
      </c>
      <c r="T32" s="98">
        <f t="shared" si="478"/>
        <v>15738</v>
      </c>
      <c r="U32" s="98">
        <v>1449</v>
      </c>
      <c r="V32" s="98">
        <v>1823</v>
      </c>
      <c r="W32" s="98">
        <f t="shared" si="258"/>
        <v>3272</v>
      </c>
      <c r="X32" s="103"/>
      <c r="Y32" s="103"/>
      <c r="Z32" s="103"/>
      <c r="AA32" s="98">
        <f t="shared" si="259"/>
        <v>1449</v>
      </c>
      <c r="AB32" s="98">
        <f t="shared" si="260"/>
        <v>1823</v>
      </c>
      <c r="AC32" s="98">
        <f t="shared" si="261"/>
        <v>3272</v>
      </c>
      <c r="AD32" s="116">
        <f t="shared" ref="AD32:AD34" si="514">AA32/R32</f>
        <v>0.19227707006369427</v>
      </c>
      <c r="AE32" s="116">
        <f t="shared" ref="AE32:AE34" si="515">AB32/S32</f>
        <v>0.22226286271641063</v>
      </c>
      <c r="AF32" s="116">
        <f t="shared" si="481"/>
        <v>0.20790443512517473</v>
      </c>
      <c r="AG32" s="98">
        <f t="shared" si="190"/>
        <v>23655</v>
      </c>
      <c r="AH32" s="98">
        <f t="shared" si="191"/>
        <v>27318</v>
      </c>
      <c r="AI32" s="98">
        <f t="shared" si="191"/>
        <v>50973</v>
      </c>
      <c r="AJ32" s="98">
        <f t="shared" si="193"/>
        <v>12689</v>
      </c>
      <c r="AK32" s="98">
        <f t="shared" si="194"/>
        <v>14869</v>
      </c>
      <c r="AL32" s="98">
        <f t="shared" si="194"/>
        <v>27558</v>
      </c>
      <c r="AM32" s="103"/>
      <c r="AN32" s="103"/>
      <c r="AO32" s="103"/>
      <c r="AP32" s="98">
        <f t="shared" si="195"/>
        <v>12689</v>
      </c>
      <c r="AQ32" s="98">
        <f t="shared" si="196"/>
        <v>14869</v>
      </c>
      <c r="AR32" s="98">
        <f t="shared" si="196"/>
        <v>27558</v>
      </c>
      <c r="AS32" s="116">
        <f t="shared" si="197"/>
        <v>0.53641936165715498</v>
      </c>
      <c r="AT32" s="116">
        <f t="shared" si="198"/>
        <v>0.54429314005417673</v>
      </c>
      <c r="AU32" s="116">
        <f>AR32/AI32</f>
        <v>0.5406391619092461</v>
      </c>
      <c r="AV32" s="99">
        <v>125</v>
      </c>
      <c r="AW32" s="99">
        <v>141</v>
      </c>
      <c r="AX32" s="99">
        <f t="shared" si="200"/>
        <v>266</v>
      </c>
      <c r="AY32" s="99">
        <v>76</v>
      </c>
      <c r="AZ32" s="99">
        <v>95</v>
      </c>
      <c r="BA32" s="99">
        <f t="shared" si="201"/>
        <v>171</v>
      </c>
      <c r="BB32" s="104"/>
      <c r="BC32" s="104"/>
      <c r="BD32" s="104"/>
      <c r="BE32" s="99">
        <f t="shared" si="202"/>
        <v>76</v>
      </c>
      <c r="BF32" s="99">
        <f t="shared" si="203"/>
        <v>95</v>
      </c>
      <c r="BG32" s="99">
        <f t="shared" si="203"/>
        <v>171</v>
      </c>
      <c r="BH32" s="116">
        <f t="shared" si="205"/>
        <v>0.60799999999999998</v>
      </c>
      <c r="BI32" s="116">
        <f t="shared" si="206"/>
        <v>0.67375886524822692</v>
      </c>
      <c r="BJ32" s="116">
        <f t="shared" si="207"/>
        <v>0.6428571428571429</v>
      </c>
      <c r="BK32" s="98">
        <v>15</v>
      </c>
      <c r="BL32" s="98">
        <v>16</v>
      </c>
      <c r="BM32" s="98">
        <f t="shared" si="266"/>
        <v>31</v>
      </c>
      <c r="BN32" s="99">
        <v>4</v>
      </c>
      <c r="BO32" s="99">
        <v>12</v>
      </c>
      <c r="BP32" s="99">
        <f t="shared" si="267"/>
        <v>16</v>
      </c>
      <c r="BQ32" s="104"/>
      <c r="BR32" s="104"/>
      <c r="BS32" s="104"/>
      <c r="BT32" s="99">
        <f t="shared" si="482"/>
        <v>4</v>
      </c>
      <c r="BU32" s="99">
        <f t="shared" si="268"/>
        <v>12</v>
      </c>
      <c r="BV32" s="99">
        <f t="shared" si="268"/>
        <v>16</v>
      </c>
      <c r="BW32" s="116">
        <f t="shared" si="270"/>
        <v>0.26666666666666666</v>
      </c>
      <c r="BX32" s="116">
        <f t="shared" si="271"/>
        <v>0.75</v>
      </c>
      <c r="BY32" s="116">
        <f t="shared" si="272"/>
        <v>0.5161290322580645</v>
      </c>
      <c r="BZ32" s="98">
        <f t="shared" si="463"/>
        <v>140</v>
      </c>
      <c r="CA32" s="98">
        <f t="shared" si="464"/>
        <v>157</v>
      </c>
      <c r="CB32" s="98">
        <f t="shared" si="465"/>
        <v>297</v>
      </c>
      <c r="CC32" s="98">
        <f t="shared" si="211"/>
        <v>80</v>
      </c>
      <c r="CD32" s="98">
        <f t="shared" si="212"/>
        <v>107</v>
      </c>
      <c r="CE32" s="98">
        <f t="shared" si="213"/>
        <v>187</v>
      </c>
      <c r="CF32" s="103"/>
      <c r="CG32" s="103"/>
      <c r="CH32" s="103"/>
      <c r="CI32" s="98">
        <f t="shared" ref="CI32:CI36" si="516">BE32+BT32</f>
        <v>80</v>
      </c>
      <c r="CJ32" s="98">
        <f t="shared" ref="CJ32:CJ36" si="517">BF32+BU32</f>
        <v>107</v>
      </c>
      <c r="CK32" s="98">
        <f t="shared" ref="CK32:CK36" si="518">BG32+BV32</f>
        <v>187</v>
      </c>
      <c r="CL32" s="116">
        <f t="shared" si="454"/>
        <v>0.5714285714285714</v>
      </c>
      <c r="CM32" s="116">
        <f t="shared" si="218"/>
        <v>0.68152866242038213</v>
      </c>
      <c r="CN32" s="116">
        <f t="shared" si="219"/>
        <v>0.62962962962962965</v>
      </c>
      <c r="CO32" s="99">
        <v>14310</v>
      </c>
      <c r="CP32" s="99">
        <v>17452</v>
      </c>
      <c r="CQ32" s="99">
        <f t="shared" si="220"/>
        <v>31762</v>
      </c>
      <c r="CR32" s="99">
        <v>9925</v>
      </c>
      <c r="CS32" s="99">
        <v>11851</v>
      </c>
      <c r="CT32" s="99">
        <f t="shared" si="221"/>
        <v>21776</v>
      </c>
      <c r="CU32" s="104"/>
      <c r="CV32" s="104"/>
      <c r="CW32" s="104"/>
      <c r="CX32" s="99">
        <f t="shared" si="222"/>
        <v>9925</v>
      </c>
      <c r="CY32" s="99">
        <f t="shared" si="223"/>
        <v>11851</v>
      </c>
      <c r="CZ32" s="99">
        <f t="shared" si="223"/>
        <v>21776</v>
      </c>
      <c r="DA32" s="116">
        <f t="shared" si="273"/>
        <v>0.69357092941998599</v>
      </c>
      <c r="DB32" s="116">
        <f t="shared" si="225"/>
        <v>0.6790625716250287</v>
      </c>
      <c r="DC32" s="116">
        <f t="shared" si="226"/>
        <v>0.68559914363075369</v>
      </c>
      <c r="DD32" s="98">
        <v>7379</v>
      </c>
      <c r="DE32" s="98">
        <v>8020</v>
      </c>
      <c r="DF32" s="98">
        <f t="shared" si="274"/>
        <v>15399</v>
      </c>
      <c r="DG32" s="99">
        <v>1385</v>
      </c>
      <c r="DH32" s="99">
        <v>1739</v>
      </c>
      <c r="DI32" s="99">
        <f t="shared" si="275"/>
        <v>3124</v>
      </c>
      <c r="DJ32" s="104"/>
      <c r="DK32" s="104"/>
      <c r="DL32" s="104"/>
      <c r="DM32" s="99">
        <f t="shared" si="276"/>
        <v>1385</v>
      </c>
      <c r="DN32" s="99">
        <f t="shared" si="277"/>
        <v>1739</v>
      </c>
      <c r="DO32" s="99">
        <f t="shared" si="277"/>
        <v>3124</v>
      </c>
      <c r="DP32" s="116">
        <f t="shared" si="279"/>
        <v>0.18769480959479604</v>
      </c>
      <c r="DQ32" s="116">
        <f t="shared" si="280"/>
        <v>0.21683291770573565</v>
      </c>
      <c r="DR32" s="116">
        <f t="shared" si="281"/>
        <v>0.20287031625430224</v>
      </c>
      <c r="DS32" s="98">
        <f t="shared" si="227"/>
        <v>21689</v>
      </c>
      <c r="DT32" s="98">
        <f t="shared" si="228"/>
        <v>25472</v>
      </c>
      <c r="DU32" s="98">
        <f t="shared" si="229"/>
        <v>47161</v>
      </c>
      <c r="DV32" s="98">
        <f t="shared" si="230"/>
        <v>11310</v>
      </c>
      <c r="DW32" s="98">
        <f t="shared" si="231"/>
        <v>13590</v>
      </c>
      <c r="DX32" s="98">
        <f t="shared" si="232"/>
        <v>24900</v>
      </c>
      <c r="DY32" s="103"/>
      <c r="DZ32" s="103"/>
      <c r="EA32" s="103"/>
      <c r="EB32" s="98">
        <f t="shared" si="233"/>
        <v>11310</v>
      </c>
      <c r="EC32" s="98">
        <f t="shared" si="234"/>
        <v>13590</v>
      </c>
      <c r="ED32" s="98">
        <f t="shared" si="235"/>
        <v>24900</v>
      </c>
      <c r="EE32" s="116">
        <f t="shared" si="459"/>
        <v>0.52146249250772281</v>
      </c>
      <c r="EF32" s="116">
        <f t="shared" si="236"/>
        <v>0.53352701005025127</v>
      </c>
      <c r="EG32" s="116">
        <f t="shared" si="237"/>
        <v>0.52797862640741289</v>
      </c>
      <c r="EH32" s="98">
        <f t="shared" si="238"/>
        <v>12689</v>
      </c>
      <c r="EI32" s="98">
        <f t="shared" si="239"/>
        <v>14869</v>
      </c>
      <c r="EJ32" s="98">
        <f t="shared" si="239"/>
        <v>27558</v>
      </c>
      <c r="EK32" s="98">
        <f>677+2177</f>
        <v>2854</v>
      </c>
      <c r="EL32" s="98">
        <f>828+2482</f>
        <v>3310</v>
      </c>
      <c r="EM32" s="98">
        <f t="shared" si="241"/>
        <v>6164</v>
      </c>
      <c r="EN32" s="100">
        <f t="shared" si="470"/>
        <v>22.491922137284263</v>
      </c>
      <c r="EO32" s="100">
        <f t="shared" si="471"/>
        <v>22.261080099535949</v>
      </c>
      <c r="EP32" s="100">
        <f t="shared" si="472"/>
        <v>22.367370636475798</v>
      </c>
      <c r="EQ32" s="98">
        <f t="shared" si="245"/>
        <v>80</v>
      </c>
      <c r="ER32" s="98">
        <f t="shared" si="246"/>
        <v>107</v>
      </c>
      <c r="ES32" s="98">
        <f t="shared" si="246"/>
        <v>187</v>
      </c>
      <c r="ET32" s="98">
        <v>22</v>
      </c>
      <c r="EU32" s="98">
        <v>24</v>
      </c>
      <c r="EV32" s="98">
        <f t="shared" si="248"/>
        <v>46</v>
      </c>
      <c r="EW32" s="100">
        <f t="shared" si="473"/>
        <v>27.5</v>
      </c>
      <c r="EX32" s="100">
        <f t="shared" si="474"/>
        <v>22.429906542056074</v>
      </c>
      <c r="EY32" s="100">
        <f t="shared" si="474"/>
        <v>24.598930481283421</v>
      </c>
      <c r="EZ32" s="98">
        <f t="shared" si="252"/>
        <v>11310</v>
      </c>
      <c r="FA32" s="98">
        <f t="shared" si="253"/>
        <v>13590</v>
      </c>
      <c r="FB32" s="98">
        <f t="shared" si="253"/>
        <v>24900</v>
      </c>
      <c r="FC32" s="98">
        <f>528+1889</f>
        <v>2417</v>
      </c>
      <c r="FD32" s="98">
        <f>683+2232</f>
        <v>2915</v>
      </c>
      <c r="FE32" s="98">
        <f t="shared" si="255"/>
        <v>5332</v>
      </c>
      <c r="FF32" s="100">
        <f t="shared" si="475"/>
        <v>21.370468611847922</v>
      </c>
      <c r="FG32" s="100">
        <f t="shared" si="476"/>
        <v>21.449595290654894</v>
      </c>
      <c r="FH32" s="100">
        <f t="shared" si="477"/>
        <v>21.413654618473895</v>
      </c>
    </row>
    <row r="33" spans="1:164" ht="27" customHeight="1">
      <c r="A33" s="94">
        <v>24</v>
      </c>
      <c r="B33" s="118" t="s">
        <v>159</v>
      </c>
      <c r="C33" s="96">
        <v>6892</v>
      </c>
      <c r="D33" s="96">
        <v>7636</v>
      </c>
      <c r="E33" s="96">
        <f t="shared" si="182"/>
        <v>14528</v>
      </c>
      <c r="F33" s="96">
        <v>5099</v>
      </c>
      <c r="G33" s="96">
        <v>5438</v>
      </c>
      <c r="H33" s="96">
        <f t="shared" si="183"/>
        <v>10537</v>
      </c>
      <c r="I33" s="96">
        <v>45</v>
      </c>
      <c r="J33" s="96">
        <v>38</v>
      </c>
      <c r="K33" s="96">
        <f t="shared" si="443"/>
        <v>83</v>
      </c>
      <c r="L33" s="97">
        <f t="shared" si="460"/>
        <v>5144</v>
      </c>
      <c r="M33" s="98">
        <f t="shared" si="461"/>
        <v>5476</v>
      </c>
      <c r="N33" s="98">
        <f t="shared" si="462"/>
        <v>10620</v>
      </c>
      <c r="O33" s="116">
        <f t="shared" si="187"/>
        <v>0.74637260591990717</v>
      </c>
      <c r="P33" s="116">
        <f t="shared" si="188"/>
        <v>0.71712938711367213</v>
      </c>
      <c r="Q33" s="116">
        <f t="shared" si="189"/>
        <v>0.73100220264317184</v>
      </c>
      <c r="R33" s="98">
        <v>53</v>
      </c>
      <c r="S33" s="98">
        <v>47</v>
      </c>
      <c r="T33" s="98">
        <f t="shared" si="478"/>
        <v>100</v>
      </c>
      <c r="U33" s="98">
        <v>14</v>
      </c>
      <c r="V33" s="98">
        <v>6</v>
      </c>
      <c r="W33" s="98">
        <f t="shared" si="258"/>
        <v>20</v>
      </c>
      <c r="X33" s="103"/>
      <c r="Y33" s="103"/>
      <c r="Z33" s="103"/>
      <c r="AA33" s="98">
        <f t="shared" si="259"/>
        <v>14</v>
      </c>
      <c r="AB33" s="98">
        <f t="shared" si="260"/>
        <v>6</v>
      </c>
      <c r="AC33" s="98">
        <f t="shared" si="261"/>
        <v>20</v>
      </c>
      <c r="AD33" s="116">
        <f t="shared" si="514"/>
        <v>0.26415094339622641</v>
      </c>
      <c r="AE33" s="116">
        <f t="shared" si="515"/>
        <v>0.1276595744680851</v>
      </c>
      <c r="AF33" s="116">
        <f t="shared" si="481"/>
        <v>0.2</v>
      </c>
      <c r="AG33" s="98">
        <f t="shared" si="190"/>
        <v>6945</v>
      </c>
      <c r="AH33" s="98">
        <f t="shared" si="191"/>
        <v>7683</v>
      </c>
      <c r="AI33" s="98">
        <f t="shared" si="191"/>
        <v>14628</v>
      </c>
      <c r="AJ33" s="98">
        <f t="shared" si="193"/>
        <v>5113</v>
      </c>
      <c r="AK33" s="98">
        <f t="shared" si="194"/>
        <v>5444</v>
      </c>
      <c r="AL33" s="98">
        <f t="shared" si="194"/>
        <v>10557</v>
      </c>
      <c r="AM33" s="98">
        <f t="shared" si="447"/>
        <v>45</v>
      </c>
      <c r="AN33" s="98">
        <f t="shared" si="265"/>
        <v>38</v>
      </c>
      <c r="AO33" s="98">
        <f t="shared" si="265"/>
        <v>83</v>
      </c>
      <c r="AP33" s="98">
        <f t="shared" si="195"/>
        <v>5158</v>
      </c>
      <c r="AQ33" s="98">
        <f t="shared" si="196"/>
        <v>5482</v>
      </c>
      <c r="AR33" s="98">
        <f t="shared" si="196"/>
        <v>10640</v>
      </c>
      <c r="AS33" s="116">
        <f t="shared" si="197"/>
        <v>0.74269258459323251</v>
      </c>
      <c r="AT33" s="116">
        <f t="shared" si="198"/>
        <v>0.71352336326955612</v>
      </c>
      <c r="AU33" s="116">
        <f t="shared" si="199"/>
        <v>0.7273721629751162</v>
      </c>
      <c r="AV33" s="99">
        <v>12</v>
      </c>
      <c r="AW33" s="99">
        <v>19</v>
      </c>
      <c r="AX33" s="99">
        <f t="shared" si="200"/>
        <v>31</v>
      </c>
      <c r="AY33" s="99">
        <v>10</v>
      </c>
      <c r="AZ33" s="99">
        <v>13</v>
      </c>
      <c r="BA33" s="99">
        <f t="shared" si="201"/>
        <v>23</v>
      </c>
      <c r="BB33" s="104"/>
      <c r="BC33" s="104"/>
      <c r="BD33" s="104"/>
      <c r="BE33" s="99">
        <f t="shared" si="202"/>
        <v>10</v>
      </c>
      <c r="BF33" s="99">
        <f t="shared" si="203"/>
        <v>13</v>
      </c>
      <c r="BG33" s="99">
        <f t="shared" si="203"/>
        <v>23</v>
      </c>
      <c r="BH33" s="116">
        <f t="shared" si="205"/>
        <v>0.83333333333333337</v>
      </c>
      <c r="BI33" s="116">
        <f t="shared" si="206"/>
        <v>0.68421052631578949</v>
      </c>
      <c r="BJ33" s="116">
        <f t="shared" si="207"/>
        <v>0.74193548387096775</v>
      </c>
      <c r="BK33" s="98">
        <v>0</v>
      </c>
      <c r="BL33" s="98">
        <v>0</v>
      </c>
      <c r="BM33" s="98">
        <f t="shared" si="266"/>
        <v>0</v>
      </c>
      <c r="BN33" s="99">
        <v>0</v>
      </c>
      <c r="BO33" s="99">
        <v>0</v>
      </c>
      <c r="BP33" s="99">
        <f t="shared" si="267"/>
        <v>0</v>
      </c>
      <c r="BQ33" s="104"/>
      <c r="BR33" s="104"/>
      <c r="BS33" s="104"/>
      <c r="BT33" s="99">
        <f t="shared" ref="BT33:BT34" si="519">+BN33+BQ33</f>
        <v>0</v>
      </c>
      <c r="BU33" s="99">
        <f t="shared" ref="BU33:BU34" si="520">+BO33+BR33</f>
        <v>0</v>
      </c>
      <c r="BV33" s="99">
        <f t="shared" ref="BV33:BV34" si="521">+BP33+BS33</f>
        <v>0</v>
      </c>
      <c r="BW33" s="116">
        <v>0</v>
      </c>
      <c r="BX33" s="116">
        <v>0</v>
      </c>
      <c r="BY33" s="116">
        <v>0</v>
      </c>
      <c r="BZ33" s="98">
        <f t="shared" si="463"/>
        <v>12</v>
      </c>
      <c r="CA33" s="98">
        <f t="shared" si="464"/>
        <v>19</v>
      </c>
      <c r="CB33" s="98">
        <f t="shared" si="465"/>
        <v>31</v>
      </c>
      <c r="CC33" s="98">
        <f t="shared" si="211"/>
        <v>10</v>
      </c>
      <c r="CD33" s="98">
        <f t="shared" si="212"/>
        <v>13</v>
      </c>
      <c r="CE33" s="98">
        <f t="shared" si="213"/>
        <v>23</v>
      </c>
      <c r="CF33" s="98">
        <f t="shared" si="449"/>
        <v>0</v>
      </c>
      <c r="CG33" s="98">
        <f t="shared" si="450"/>
        <v>0</v>
      </c>
      <c r="CH33" s="98">
        <f t="shared" si="451"/>
        <v>0</v>
      </c>
      <c r="CI33" s="98">
        <f t="shared" si="516"/>
        <v>10</v>
      </c>
      <c r="CJ33" s="98">
        <f t="shared" si="517"/>
        <v>13</v>
      </c>
      <c r="CK33" s="98">
        <f t="shared" si="518"/>
        <v>23</v>
      </c>
      <c r="CL33" s="116">
        <f t="shared" si="454"/>
        <v>0.83333333333333337</v>
      </c>
      <c r="CM33" s="116">
        <f t="shared" si="218"/>
        <v>0.68421052631578949</v>
      </c>
      <c r="CN33" s="116">
        <f t="shared" si="219"/>
        <v>0.74193548387096775</v>
      </c>
      <c r="CO33" s="99">
        <v>6791</v>
      </c>
      <c r="CP33" s="99">
        <v>7517</v>
      </c>
      <c r="CQ33" s="99">
        <f t="shared" si="220"/>
        <v>14308</v>
      </c>
      <c r="CR33" s="99">
        <v>5012</v>
      </c>
      <c r="CS33" s="99">
        <v>5351</v>
      </c>
      <c r="CT33" s="99">
        <f t="shared" si="221"/>
        <v>10363</v>
      </c>
      <c r="CU33" s="99">
        <v>45</v>
      </c>
      <c r="CV33" s="99">
        <v>38</v>
      </c>
      <c r="CW33" s="99">
        <f t="shared" si="455"/>
        <v>83</v>
      </c>
      <c r="CX33" s="99">
        <f t="shared" si="222"/>
        <v>5057</v>
      </c>
      <c r="CY33" s="99">
        <f t="shared" si="223"/>
        <v>5389</v>
      </c>
      <c r="CZ33" s="99">
        <f t="shared" si="223"/>
        <v>10446</v>
      </c>
      <c r="DA33" s="116">
        <f t="shared" si="273"/>
        <v>0.74466205271683106</v>
      </c>
      <c r="DB33" s="116">
        <f t="shared" si="225"/>
        <v>0.71690834109352131</v>
      </c>
      <c r="DC33" s="116">
        <f t="shared" si="226"/>
        <v>0.73008107352530049</v>
      </c>
      <c r="DD33" s="98">
        <v>53</v>
      </c>
      <c r="DE33" s="98">
        <v>47</v>
      </c>
      <c r="DF33" s="98">
        <f t="shared" si="274"/>
        <v>100</v>
      </c>
      <c r="DG33" s="99">
        <v>14</v>
      </c>
      <c r="DH33" s="99">
        <v>6</v>
      </c>
      <c r="DI33" s="99">
        <f t="shared" si="275"/>
        <v>20</v>
      </c>
      <c r="DJ33" s="104"/>
      <c r="DK33" s="104"/>
      <c r="DL33" s="104"/>
      <c r="DM33" s="99">
        <f t="shared" si="276"/>
        <v>14</v>
      </c>
      <c r="DN33" s="99">
        <f t="shared" si="277"/>
        <v>6</v>
      </c>
      <c r="DO33" s="99">
        <f t="shared" si="277"/>
        <v>20</v>
      </c>
      <c r="DP33" s="116">
        <f t="shared" si="279"/>
        <v>0.26415094339622641</v>
      </c>
      <c r="DQ33" s="116">
        <f t="shared" si="280"/>
        <v>0.1276595744680851</v>
      </c>
      <c r="DR33" s="116">
        <f t="shared" si="281"/>
        <v>0.2</v>
      </c>
      <c r="DS33" s="98">
        <f t="shared" si="227"/>
        <v>6844</v>
      </c>
      <c r="DT33" s="98">
        <f t="shared" si="228"/>
        <v>7564</v>
      </c>
      <c r="DU33" s="98">
        <f t="shared" si="229"/>
        <v>14408</v>
      </c>
      <c r="DV33" s="98">
        <f t="shared" si="230"/>
        <v>5026</v>
      </c>
      <c r="DW33" s="98">
        <f t="shared" si="231"/>
        <v>5357</v>
      </c>
      <c r="DX33" s="98">
        <f t="shared" si="232"/>
        <v>10383</v>
      </c>
      <c r="DY33" s="98">
        <f t="shared" si="456"/>
        <v>45</v>
      </c>
      <c r="DZ33" s="98">
        <f t="shared" si="457"/>
        <v>38</v>
      </c>
      <c r="EA33" s="98">
        <f t="shared" si="458"/>
        <v>83</v>
      </c>
      <c r="EB33" s="98">
        <f t="shared" si="233"/>
        <v>5071</v>
      </c>
      <c r="EC33" s="98">
        <f t="shared" si="234"/>
        <v>5395</v>
      </c>
      <c r="ED33" s="98">
        <f t="shared" si="235"/>
        <v>10466</v>
      </c>
      <c r="EE33" s="116">
        <f t="shared" si="459"/>
        <v>0.74094097019286964</v>
      </c>
      <c r="EF33" s="116">
        <f t="shared" si="236"/>
        <v>0.71324695928080384</v>
      </c>
      <c r="EG33" s="116">
        <f t="shared" si="237"/>
        <v>0.72640199888950585</v>
      </c>
      <c r="EH33" s="98">
        <f t="shared" si="238"/>
        <v>5158</v>
      </c>
      <c r="EI33" s="98">
        <f t="shared" si="239"/>
        <v>5482</v>
      </c>
      <c r="EJ33" s="98">
        <f t="shared" si="239"/>
        <v>10640</v>
      </c>
      <c r="EK33" s="98">
        <v>1885</v>
      </c>
      <c r="EL33" s="98">
        <v>2233</v>
      </c>
      <c r="EM33" s="98">
        <f t="shared" si="241"/>
        <v>4118</v>
      </c>
      <c r="EN33" s="100">
        <f t="shared" si="470"/>
        <v>36.545172547499028</v>
      </c>
      <c r="EO33" s="100">
        <f t="shared" si="471"/>
        <v>40.733309011309743</v>
      </c>
      <c r="EP33" s="100">
        <f t="shared" si="472"/>
        <v>38.703007518796994</v>
      </c>
      <c r="EQ33" s="98">
        <f t="shared" si="245"/>
        <v>10</v>
      </c>
      <c r="ER33" s="98">
        <f t="shared" si="246"/>
        <v>13</v>
      </c>
      <c r="ES33" s="98">
        <f t="shared" si="246"/>
        <v>23</v>
      </c>
      <c r="ET33" s="98">
        <v>5</v>
      </c>
      <c r="EU33" s="98">
        <v>8</v>
      </c>
      <c r="EV33" s="98">
        <f t="shared" si="248"/>
        <v>13</v>
      </c>
      <c r="EW33" s="100">
        <f t="shared" si="473"/>
        <v>50</v>
      </c>
      <c r="EX33" s="100">
        <f t="shared" si="474"/>
        <v>61.53846153846154</v>
      </c>
      <c r="EY33" s="100">
        <f t="shared" si="474"/>
        <v>56.521739130434781</v>
      </c>
      <c r="EZ33" s="98">
        <f t="shared" si="252"/>
        <v>5071</v>
      </c>
      <c r="FA33" s="98">
        <f t="shared" si="253"/>
        <v>5395</v>
      </c>
      <c r="FB33" s="98">
        <f t="shared" si="253"/>
        <v>10466</v>
      </c>
      <c r="FC33" s="98">
        <v>1850</v>
      </c>
      <c r="FD33" s="98">
        <v>2209</v>
      </c>
      <c r="FE33" s="98">
        <f t="shared" si="255"/>
        <v>4059</v>
      </c>
      <c r="FF33" s="100">
        <f t="shared" si="475"/>
        <v>36.481956221652531</v>
      </c>
      <c r="FG33" s="100">
        <f t="shared" si="476"/>
        <v>40.945319740500466</v>
      </c>
      <c r="FH33" s="100">
        <f t="shared" si="477"/>
        <v>38.782725014332122</v>
      </c>
    </row>
    <row r="34" spans="1:164" ht="27" customHeight="1">
      <c r="A34" s="94">
        <v>25</v>
      </c>
      <c r="B34" s="118" t="s">
        <v>160</v>
      </c>
      <c r="C34" s="96">
        <v>9054</v>
      </c>
      <c r="D34" s="96">
        <v>9915</v>
      </c>
      <c r="E34" s="96">
        <f t="shared" si="182"/>
        <v>18969</v>
      </c>
      <c r="F34" s="96">
        <v>6996</v>
      </c>
      <c r="G34" s="96">
        <v>7561</v>
      </c>
      <c r="H34" s="96">
        <f t="shared" si="183"/>
        <v>14557</v>
      </c>
      <c r="I34" s="104"/>
      <c r="J34" s="104"/>
      <c r="K34" s="104"/>
      <c r="L34" s="97">
        <f t="shared" si="460"/>
        <v>6996</v>
      </c>
      <c r="M34" s="98">
        <f t="shared" si="461"/>
        <v>7561</v>
      </c>
      <c r="N34" s="98">
        <f t="shared" si="462"/>
        <v>14557</v>
      </c>
      <c r="O34" s="116">
        <f t="shared" si="187"/>
        <v>0.77269715043074882</v>
      </c>
      <c r="P34" s="116">
        <f t="shared" si="188"/>
        <v>0.76258194654563793</v>
      </c>
      <c r="Q34" s="116">
        <f t="shared" si="189"/>
        <v>0.76740998471189836</v>
      </c>
      <c r="R34" s="98">
        <v>1645</v>
      </c>
      <c r="S34" s="98">
        <v>1832</v>
      </c>
      <c r="T34" s="98">
        <f t="shared" si="478"/>
        <v>3477</v>
      </c>
      <c r="U34" s="98">
        <v>580</v>
      </c>
      <c r="V34" s="98">
        <v>617</v>
      </c>
      <c r="W34" s="98">
        <f t="shared" si="258"/>
        <v>1197</v>
      </c>
      <c r="X34" s="103"/>
      <c r="Y34" s="103"/>
      <c r="Z34" s="103"/>
      <c r="AA34" s="98">
        <f t="shared" si="259"/>
        <v>580</v>
      </c>
      <c r="AB34" s="98">
        <f t="shared" si="260"/>
        <v>617</v>
      </c>
      <c r="AC34" s="98">
        <f t="shared" si="261"/>
        <v>1197</v>
      </c>
      <c r="AD34" s="116">
        <f t="shared" si="514"/>
        <v>0.35258358662613981</v>
      </c>
      <c r="AE34" s="116">
        <f t="shared" si="515"/>
        <v>0.33679039301310043</v>
      </c>
      <c r="AF34" s="116">
        <f t="shared" si="481"/>
        <v>0.34426229508196721</v>
      </c>
      <c r="AG34" s="98">
        <f t="shared" si="190"/>
        <v>10699</v>
      </c>
      <c r="AH34" s="98">
        <f t="shared" si="191"/>
        <v>11747</v>
      </c>
      <c r="AI34" s="98">
        <f t="shared" si="191"/>
        <v>22446</v>
      </c>
      <c r="AJ34" s="98">
        <f t="shared" si="193"/>
        <v>7576</v>
      </c>
      <c r="AK34" s="98">
        <f t="shared" si="194"/>
        <v>8178</v>
      </c>
      <c r="AL34" s="98">
        <f t="shared" si="194"/>
        <v>15754</v>
      </c>
      <c r="AM34" s="103"/>
      <c r="AN34" s="103"/>
      <c r="AO34" s="103"/>
      <c r="AP34" s="98">
        <f t="shared" si="195"/>
        <v>7576</v>
      </c>
      <c r="AQ34" s="98">
        <f t="shared" si="196"/>
        <v>8178</v>
      </c>
      <c r="AR34" s="98">
        <f t="shared" si="196"/>
        <v>15754</v>
      </c>
      <c r="AS34" s="116">
        <f t="shared" si="197"/>
        <v>0.70810356108047479</v>
      </c>
      <c r="AT34" s="116">
        <f t="shared" si="198"/>
        <v>0.69617774751000261</v>
      </c>
      <c r="AU34" s="116">
        <f t="shared" si="199"/>
        <v>0.70186224717098811</v>
      </c>
      <c r="AV34" s="99">
        <v>97</v>
      </c>
      <c r="AW34" s="99">
        <v>82</v>
      </c>
      <c r="AX34" s="99">
        <f t="shared" si="200"/>
        <v>179</v>
      </c>
      <c r="AY34" s="99">
        <v>81</v>
      </c>
      <c r="AZ34" s="99">
        <v>67</v>
      </c>
      <c r="BA34" s="99">
        <f t="shared" si="201"/>
        <v>148</v>
      </c>
      <c r="BB34" s="104"/>
      <c r="BC34" s="104"/>
      <c r="BD34" s="104"/>
      <c r="BE34" s="99">
        <f t="shared" si="202"/>
        <v>81</v>
      </c>
      <c r="BF34" s="99">
        <f t="shared" si="203"/>
        <v>67</v>
      </c>
      <c r="BG34" s="99">
        <f t="shared" si="203"/>
        <v>148</v>
      </c>
      <c r="BH34" s="116">
        <f t="shared" si="205"/>
        <v>0.83505154639175261</v>
      </c>
      <c r="BI34" s="116">
        <f t="shared" si="206"/>
        <v>0.81707317073170727</v>
      </c>
      <c r="BJ34" s="116">
        <f t="shared" si="207"/>
        <v>0.82681564245810057</v>
      </c>
      <c r="BK34" s="95">
        <v>9</v>
      </c>
      <c r="BL34" s="95">
        <v>10</v>
      </c>
      <c r="BM34" s="98">
        <f t="shared" si="266"/>
        <v>19</v>
      </c>
      <c r="BN34" s="99">
        <v>4</v>
      </c>
      <c r="BO34" s="99">
        <v>3</v>
      </c>
      <c r="BP34" s="99">
        <f t="shared" si="267"/>
        <v>7</v>
      </c>
      <c r="BQ34" s="104"/>
      <c r="BR34" s="104"/>
      <c r="BS34" s="104"/>
      <c r="BT34" s="99">
        <f t="shared" si="519"/>
        <v>4</v>
      </c>
      <c r="BU34" s="99">
        <f t="shared" si="520"/>
        <v>3</v>
      </c>
      <c r="BV34" s="99">
        <f t="shared" si="521"/>
        <v>7</v>
      </c>
      <c r="BW34" s="116">
        <f t="shared" si="270"/>
        <v>0.44444444444444442</v>
      </c>
      <c r="BX34" s="116">
        <f t="shared" si="271"/>
        <v>0.3</v>
      </c>
      <c r="BY34" s="116">
        <f t="shared" si="272"/>
        <v>0.36842105263157893</v>
      </c>
      <c r="BZ34" s="98">
        <f t="shared" si="463"/>
        <v>106</v>
      </c>
      <c r="CA34" s="98">
        <f t="shared" si="464"/>
        <v>92</v>
      </c>
      <c r="CB34" s="98">
        <f t="shared" si="465"/>
        <v>198</v>
      </c>
      <c r="CC34" s="98">
        <f t="shared" si="211"/>
        <v>85</v>
      </c>
      <c r="CD34" s="98">
        <f t="shared" si="212"/>
        <v>70</v>
      </c>
      <c r="CE34" s="98">
        <f t="shared" si="213"/>
        <v>155</v>
      </c>
      <c r="CF34" s="103"/>
      <c r="CG34" s="103"/>
      <c r="CH34" s="103"/>
      <c r="CI34" s="98">
        <f t="shared" si="516"/>
        <v>85</v>
      </c>
      <c r="CJ34" s="98">
        <f t="shared" si="517"/>
        <v>70</v>
      </c>
      <c r="CK34" s="98">
        <f t="shared" si="518"/>
        <v>155</v>
      </c>
      <c r="CL34" s="116">
        <f t="shared" si="454"/>
        <v>0.80188679245283023</v>
      </c>
      <c r="CM34" s="116">
        <f t="shared" si="218"/>
        <v>0.76086956521739135</v>
      </c>
      <c r="CN34" s="116">
        <f t="shared" si="219"/>
        <v>0.78282828282828287</v>
      </c>
      <c r="CO34" s="99">
        <v>8103</v>
      </c>
      <c r="CP34" s="99">
        <v>9002</v>
      </c>
      <c r="CQ34" s="99">
        <f t="shared" si="220"/>
        <v>17105</v>
      </c>
      <c r="CR34" s="99">
        <v>6214</v>
      </c>
      <c r="CS34" s="99">
        <v>6806</v>
      </c>
      <c r="CT34" s="99">
        <f t="shared" si="221"/>
        <v>13020</v>
      </c>
      <c r="CU34" s="103"/>
      <c r="CV34" s="103"/>
      <c r="CW34" s="104"/>
      <c r="CX34" s="99">
        <f t="shared" ref="CX34" si="522">+CR34+CU34</f>
        <v>6214</v>
      </c>
      <c r="CY34" s="99">
        <f t="shared" si="223"/>
        <v>6806</v>
      </c>
      <c r="CZ34" s="99">
        <f t="shared" si="223"/>
        <v>13020</v>
      </c>
      <c r="DA34" s="116">
        <f t="shared" si="273"/>
        <v>0.76687646550660249</v>
      </c>
      <c r="DB34" s="116">
        <f t="shared" si="225"/>
        <v>0.75605421017551655</v>
      </c>
      <c r="DC34" s="116">
        <f t="shared" si="226"/>
        <v>0.76118094124524993</v>
      </c>
      <c r="DD34" s="99">
        <v>1574</v>
      </c>
      <c r="DE34" s="99">
        <v>1719</v>
      </c>
      <c r="DF34" s="98">
        <f t="shared" si="274"/>
        <v>3293</v>
      </c>
      <c r="DG34" s="95">
        <v>552</v>
      </c>
      <c r="DH34" s="95">
        <v>571</v>
      </c>
      <c r="DI34" s="99">
        <f t="shared" si="275"/>
        <v>1123</v>
      </c>
      <c r="DJ34" s="104"/>
      <c r="DK34" s="104"/>
      <c r="DL34" s="104"/>
      <c r="DM34" s="99">
        <f t="shared" ref="DM34" si="523">+DG34+DJ34</f>
        <v>552</v>
      </c>
      <c r="DN34" s="99">
        <f t="shared" ref="DN34" si="524">+DH34+DK34</f>
        <v>571</v>
      </c>
      <c r="DO34" s="99">
        <f t="shared" si="277"/>
        <v>1123</v>
      </c>
      <c r="DP34" s="116">
        <f t="shared" si="279"/>
        <v>0.35069885641677256</v>
      </c>
      <c r="DQ34" s="116">
        <f t="shared" si="280"/>
        <v>0.33216986620127981</v>
      </c>
      <c r="DR34" s="116">
        <f t="shared" si="281"/>
        <v>0.3410264196781051</v>
      </c>
      <c r="DS34" s="98">
        <f t="shared" si="227"/>
        <v>9677</v>
      </c>
      <c r="DT34" s="98">
        <f t="shared" si="228"/>
        <v>10721</v>
      </c>
      <c r="DU34" s="98">
        <f t="shared" si="229"/>
        <v>20398</v>
      </c>
      <c r="DV34" s="98">
        <f t="shared" ref="DV34" si="525">CR34+DG34</f>
        <v>6766</v>
      </c>
      <c r="DW34" s="98">
        <f t="shared" ref="DW34" si="526">CS34+DH34</f>
        <v>7377</v>
      </c>
      <c r="DX34" s="98">
        <f t="shared" ref="DX34" si="527">CT34+DI34</f>
        <v>14143</v>
      </c>
      <c r="DY34" s="98">
        <f t="shared" ref="DY34" si="528">CU34+DJ34</f>
        <v>0</v>
      </c>
      <c r="DZ34" s="98">
        <f t="shared" ref="DZ34" si="529">CV34+DK34</f>
        <v>0</v>
      </c>
      <c r="EA34" s="98">
        <f t="shared" ref="EA34" si="530">CW34+DL34</f>
        <v>0</v>
      </c>
      <c r="EB34" s="98">
        <f t="shared" si="233"/>
        <v>6766</v>
      </c>
      <c r="EC34" s="98">
        <f t="shared" si="234"/>
        <v>7377</v>
      </c>
      <c r="ED34" s="98">
        <f t="shared" si="235"/>
        <v>14143</v>
      </c>
      <c r="EE34" s="116">
        <f t="shared" si="459"/>
        <v>0.69918363129068928</v>
      </c>
      <c r="EF34" s="116">
        <f t="shared" si="236"/>
        <v>0.68808879768678299</v>
      </c>
      <c r="EG34" s="116">
        <f t="shared" si="237"/>
        <v>0.69335228944014116</v>
      </c>
      <c r="EH34" s="98">
        <f t="shared" si="238"/>
        <v>7576</v>
      </c>
      <c r="EI34" s="98">
        <f t="shared" si="239"/>
        <v>8178</v>
      </c>
      <c r="EJ34" s="98">
        <f t="shared" si="239"/>
        <v>15754</v>
      </c>
      <c r="EK34" s="101">
        <v>2769</v>
      </c>
      <c r="EL34" s="101">
        <v>3525</v>
      </c>
      <c r="EM34" s="98">
        <f t="shared" si="241"/>
        <v>6294</v>
      </c>
      <c r="EN34" s="100">
        <f t="shared" si="470"/>
        <v>36.549630411826818</v>
      </c>
      <c r="EO34" s="100">
        <f t="shared" si="471"/>
        <v>43.103448275862071</v>
      </c>
      <c r="EP34" s="100">
        <f t="shared" si="472"/>
        <v>39.951758283610509</v>
      </c>
      <c r="EQ34" s="98">
        <f t="shared" si="245"/>
        <v>85</v>
      </c>
      <c r="ER34" s="98">
        <f t="shared" si="246"/>
        <v>70</v>
      </c>
      <c r="ES34" s="98">
        <f t="shared" si="246"/>
        <v>155</v>
      </c>
      <c r="ET34" s="101">
        <v>43</v>
      </c>
      <c r="EU34" s="101">
        <v>27</v>
      </c>
      <c r="EV34" s="98">
        <f t="shared" si="248"/>
        <v>70</v>
      </c>
      <c r="EW34" s="100">
        <f t="shared" si="473"/>
        <v>50.588235294117645</v>
      </c>
      <c r="EX34" s="100">
        <f t="shared" si="474"/>
        <v>38.571428571428569</v>
      </c>
      <c r="EY34" s="100">
        <f t="shared" si="474"/>
        <v>45.161290322580648</v>
      </c>
      <c r="EZ34" s="98">
        <f t="shared" ref="EZ34" si="531">+EB34</f>
        <v>6766</v>
      </c>
      <c r="FA34" s="98">
        <f t="shared" ref="FA34" si="532">+EC34</f>
        <v>7377</v>
      </c>
      <c r="FB34" s="98">
        <f t="shared" ref="FB34" si="533">+ED34</f>
        <v>14143</v>
      </c>
      <c r="FC34" s="101">
        <v>2356</v>
      </c>
      <c r="FD34" s="101">
        <v>3127</v>
      </c>
      <c r="FE34" s="98">
        <f t="shared" si="255"/>
        <v>5483</v>
      </c>
      <c r="FF34" s="100">
        <f t="shared" si="475"/>
        <v>34.821164646763229</v>
      </c>
      <c r="FG34" s="100">
        <f t="shared" si="476"/>
        <v>42.388504812254304</v>
      </c>
      <c r="FH34" s="100">
        <f t="shared" si="477"/>
        <v>38.768295269744748</v>
      </c>
    </row>
    <row r="35" spans="1:164" ht="27" customHeight="1">
      <c r="A35" s="94">
        <v>26</v>
      </c>
      <c r="B35" s="118" t="s">
        <v>260</v>
      </c>
      <c r="C35" s="96">
        <v>280389</v>
      </c>
      <c r="D35" s="96">
        <v>287799</v>
      </c>
      <c r="E35" s="96">
        <f>C35+D35</f>
        <v>568188</v>
      </c>
      <c r="F35" s="96">
        <v>239979</v>
      </c>
      <c r="G35" s="96">
        <v>248893</v>
      </c>
      <c r="H35" s="96">
        <f>F35+G35</f>
        <v>488872</v>
      </c>
      <c r="I35" s="96">
        <v>2324</v>
      </c>
      <c r="J35" s="96">
        <v>2222</v>
      </c>
      <c r="K35" s="96">
        <f>I35+J35</f>
        <v>4546</v>
      </c>
      <c r="L35" s="97">
        <f>F35+I35</f>
        <v>242303</v>
      </c>
      <c r="M35" s="98">
        <f>G35+J35</f>
        <v>251115</v>
      </c>
      <c r="N35" s="98">
        <f>H35+K35</f>
        <v>493418</v>
      </c>
      <c r="O35" s="116">
        <f>L35/C35</f>
        <v>0.86416728188338343</v>
      </c>
      <c r="P35" s="116">
        <f>M35/D35</f>
        <v>0.87253604077845992</v>
      </c>
      <c r="Q35" s="116">
        <f>N35/E35</f>
        <v>0.86840623174019871</v>
      </c>
      <c r="R35" s="98">
        <v>12757</v>
      </c>
      <c r="S35" s="98">
        <v>10037</v>
      </c>
      <c r="T35" s="98">
        <f>R35+S35</f>
        <v>22794</v>
      </c>
      <c r="U35" s="98">
        <v>7969</v>
      </c>
      <c r="V35" s="98">
        <v>6158</v>
      </c>
      <c r="W35" s="98">
        <f>U35+V35</f>
        <v>14127</v>
      </c>
      <c r="X35" s="98">
        <v>372</v>
      </c>
      <c r="Y35" s="98">
        <v>332</v>
      </c>
      <c r="Z35" s="98">
        <f>X35+Y35</f>
        <v>704</v>
      </c>
      <c r="AA35" s="98">
        <f>U35+X35</f>
        <v>8341</v>
      </c>
      <c r="AB35" s="98">
        <f>V35+Y35</f>
        <v>6490</v>
      </c>
      <c r="AC35" s="98">
        <f>W35+Z35</f>
        <v>14831</v>
      </c>
      <c r="AD35" s="116">
        <f>AA35/R35</f>
        <v>0.65383710903817516</v>
      </c>
      <c r="AE35" s="116">
        <f>AB35/S35</f>
        <v>0.64660755205738762</v>
      </c>
      <c r="AF35" s="116">
        <f>AC35/T35</f>
        <v>0.65065368079319119</v>
      </c>
      <c r="AG35" s="98">
        <f t="shared" ref="AG35:AR35" si="534">C35+R35</f>
        <v>293146</v>
      </c>
      <c r="AH35" s="98">
        <f t="shared" si="534"/>
        <v>297836</v>
      </c>
      <c r="AI35" s="98">
        <f t="shared" si="534"/>
        <v>590982</v>
      </c>
      <c r="AJ35" s="98">
        <f t="shared" si="534"/>
        <v>247948</v>
      </c>
      <c r="AK35" s="98">
        <f t="shared" si="534"/>
        <v>255051</v>
      </c>
      <c r="AL35" s="98">
        <f t="shared" si="534"/>
        <v>502999</v>
      </c>
      <c r="AM35" s="98">
        <f t="shared" si="534"/>
        <v>2696</v>
      </c>
      <c r="AN35" s="98">
        <f t="shared" si="534"/>
        <v>2554</v>
      </c>
      <c r="AO35" s="98">
        <f t="shared" si="534"/>
        <v>5250</v>
      </c>
      <c r="AP35" s="98">
        <f t="shared" si="534"/>
        <v>250644</v>
      </c>
      <c r="AQ35" s="98">
        <f t="shared" si="534"/>
        <v>257605</v>
      </c>
      <c r="AR35" s="98">
        <f t="shared" si="534"/>
        <v>508249</v>
      </c>
      <c r="AS35" s="116">
        <f>AP35/AG35</f>
        <v>0.85501422499368918</v>
      </c>
      <c r="AT35" s="116">
        <f>AQ35/AH35</f>
        <v>0.86492230623564648</v>
      </c>
      <c r="AU35" s="116">
        <f>AR35/AI35</f>
        <v>0.86000758060313176</v>
      </c>
      <c r="AV35" s="99">
        <v>53734</v>
      </c>
      <c r="AW35" s="99">
        <v>55747</v>
      </c>
      <c r="AX35" s="99">
        <f>+AV35+AW35</f>
        <v>109481</v>
      </c>
      <c r="AY35" s="99">
        <v>43780</v>
      </c>
      <c r="AZ35" s="99">
        <v>45198</v>
      </c>
      <c r="BA35" s="99">
        <f>+AY35+AZ35</f>
        <v>88978</v>
      </c>
      <c r="BB35" s="99">
        <v>492</v>
      </c>
      <c r="BC35" s="99">
        <v>472</v>
      </c>
      <c r="BD35" s="99">
        <f>+BB35+BC35</f>
        <v>964</v>
      </c>
      <c r="BE35" s="99">
        <f>+AY35+BB35</f>
        <v>44272</v>
      </c>
      <c r="BF35" s="99">
        <f>+AZ35+BC35</f>
        <v>45670</v>
      </c>
      <c r="BG35" s="99">
        <f>+BA35+BD35</f>
        <v>89942</v>
      </c>
      <c r="BH35" s="116">
        <f>BE35/AV35</f>
        <v>0.82391037332043027</v>
      </c>
      <c r="BI35" s="116">
        <f>BF35/AW35</f>
        <v>0.8192369096094857</v>
      </c>
      <c r="BJ35" s="116">
        <f>BG35/AX35</f>
        <v>0.82153067655574941</v>
      </c>
      <c r="BK35" s="95">
        <v>3121</v>
      </c>
      <c r="BL35" s="95">
        <v>2695</v>
      </c>
      <c r="BM35" s="98">
        <f>BK35+BL35</f>
        <v>5816</v>
      </c>
      <c r="BN35" s="99">
        <v>1890</v>
      </c>
      <c r="BO35" s="99">
        <v>1637</v>
      </c>
      <c r="BP35" s="99">
        <f>BN35+BO35</f>
        <v>3527</v>
      </c>
      <c r="BQ35" s="99">
        <v>85</v>
      </c>
      <c r="BR35" s="99">
        <v>85</v>
      </c>
      <c r="BS35" s="99">
        <f>BQ35+BR35</f>
        <v>170</v>
      </c>
      <c r="BT35" s="99">
        <f>+BN35+BQ35</f>
        <v>1975</v>
      </c>
      <c r="BU35" s="99">
        <f>+BO35+BR35</f>
        <v>1722</v>
      </c>
      <c r="BV35" s="99">
        <f>+BP35+BS35</f>
        <v>3697</v>
      </c>
      <c r="BW35" s="116">
        <f>BT35/BK35</f>
        <v>0.63280999679589878</v>
      </c>
      <c r="BX35" s="116">
        <f>BU35/BL35</f>
        <v>0.63896103896103895</v>
      </c>
      <c r="BY35" s="116">
        <f>BV35/BM35</f>
        <v>0.63566024759284734</v>
      </c>
      <c r="BZ35" s="98">
        <f t="shared" ref="BZ35:CK35" si="535">AV35+BK35</f>
        <v>56855</v>
      </c>
      <c r="CA35" s="98">
        <f t="shared" si="535"/>
        <v>58442</v>
      </c>
      <c r="CB35" s="98">
        <f t="shared" si="535"/>
        <v>115297</v>
      </c>
      <c r="CC35" s="98">
        <f t="shared" si="535"/>
        <v>45670</v>
      </c>
      <c r="CD35" s="98">
        <f t="shared" si="535"/>
        <v>46835</v>
      </c>
      <c r="CE35" s="98">
        <f t="shared" si="535"/>
        <v>92505</v>
      </c>
      <c r="CF35" s="98">
        <f t="shared" si="535"/>
        <v>577</v>
      </c>
      <c r="CG35" s="98">
        <f t="shared" si="535"/>
        <v>557</v>
      </c>
      <c r="CH35" s="98">
        <f t="shared" si="535"/>
        <v>1134</v>
      </c>
      <c r="CI35" s="98">
        <f t="shared" si="535"/>
        <v>46247</v>
      </c>
      <c r="CJ35" s="98">
        <f t="shared" si="535"/>
        <v>47392</v>
      </c>
      <c r="CK35" s="98">
        <f t="shared" si="535"/>
        <v>93639</v>
      </c>
      <c r="CL35" s="116">
        <f>CI35/BZ35</f>
        <v>0.81342010377275531</v>
      </c>
      <c r="CM35" s="116">
        <f>CJ35/CA35</f>
        <v>0.81092365079908291</v>
      </c>
      <c r="CN35" s="116">
        <f>CK35/CB35</f>
        <v>0.81215469613259672</v>
      </c>
      <c r="CO35" s="99">
        <v>56181</v>
      </c>
      <c r="CP35" s="99">
        <v>62963</v>
      </c>
      <c r="CQ35" s="99">
        <f>+CO35+CP35</f>
        <v>119144</v>
      </c>
      <c r="CR35" s="99">
        <v>46282</v>
      </c>
      <c r="CS35" s="99">
        <v>53186</v>
      </c>
      <c r="CT35" s="99">
        <f>+CR35+CS35</f>
        <v>99468</v>
      </c>
      <c r="CU35" s="99">
        <v>592</v>
      </c>
      <c r="CV35" s="99">
        <v>616</v>
      </c>
      <c r="CW35" s="99">
        <f>+CU35+CV35</f>
        <v>1208</v>
      </c>
      <c r="CX35" s="99">
        <f>+CR35+CU35</f>
        <v>46874</v>
      </c>
      <c r="CY35" s="99">
        <f>+CS35+CV35</f>
        <v>53802</v>
      </c>
      <c r="CZ35" s="99">
        <f>+CT35+CW35</f>
        <v>100676</v>
      </c>
      <c r="DA35" s="116">
        <f>CX35/CO35</f>
        <v>0.83433901140955125</v>
      </c>
      <c r="DB35" s="116">
        <f>CY35/CP35</f>
        <v>0.85450185029302927</v>
      </c>
      <c r="DC35" s="116">
        <f>CZ35/CQ35</f>
        <v>0.84499429262069425</v>
      </c>
      <c r="DD35" s="95">
        <v>3628</v>
      </c>
      <c r="DE35" s="95">
        <v>3121</v>
      </c>
      <c r="DF35" s="98">
        <f>DD35+DE35</f>
        <v>6749</v>
      </c>
      <c r="DG35" s="99">
        <v>2237</v>
      </c>
      <c r="DH35" s="99">
        <v>1847</v>
      </c>
      <c r="DI35" s="99">
        <f>+DG35+DH35</f>
        <v>4084</v>
      </c>
      <c r="DJ35" s="99">
        <v>102</v>
      </c>
      <c r="DK35" s="99">
        <v>81</v>
      </c>
      <c r="DL35" s="99">
        <f>DJ35+DK35</f>
        <v>183</v>
      </c>
      <c r="DM35" s="99">
        <f>+DG35+DJ35</f>
        <v>2339</v>
      </c>
      <c r="DN35" s="99">
        <f>+DH35+DK35</f>
        <v>1928</v>
      </c>
      <c r="DO35" s="99">
        <f>+DI35+DL35</f>
        <v>4267</v>
      </c>
      <c r="DP35" s="116">
        <f>DM35/DD35</f>
        <v>0.64470782800441018</v>
      </c>
      <c r="DQ35" s="116">
        <f>DN35/DE35</f>
        <v>0.61775072092278116</v>
      </c>
      <c r="DR35" s="116">
        <f>DO35/DF35</f>
        <v>0.63224181360201515</v>
      </c>
      <c r="DS35" s="98">
        <f t="shared" ref="DS35:ED35" si="536">CO35+DD35</f>
        <v>59809</v>
      </c>
      <c r="DT35" s="98">
        <f t="shared" si="536"/>
        <v>66084</v>
      </c>
      <c r="DU35" s="98">
        <f t="shared" si="536"/>
        <v>125893</v>
      </c>
      <c r="DV35" s="98">
        <f t="shared" si="536"/>
        <v>48519</v>
      </c>
      <c r="DW35" s="98">
        <f t="shared" si="536"/>
        <v>55033</v>
      </c>
      <c r="DX35" s="98">
        <f t="shared" si="536"/>
        <v>103552</v>
      </c>
      <c r="DY35" s="98">
        <f t="shared" si="536"/>
        <v>694</v>
      </c>
      <c r="DZ35" s="98">
        <f t="shared" si="536"/>
        <v>697</v>
      </c>
      <c r="EA35" s="98">
        <f t="shared" si="536"/>
        <v>1391</v>
      </c>
      <c r="EB35" s="98">
        <f t="shared" si="536"/>
        <v>49213</v>
      </c>
      <c r="EC35" s="98">
        <f t="shared" si="536"/>
        <v>55730</v>
      </c>
      <c r="ED35" s="98">
        <f t="shared" si="536"/>
        <v>104943</v>
      </c>
      <c r="EE35" s="116">
        <f>EB35/DS35</f>
        <v>0.82283602802253841</v>
      </c>
      <c r="EF35" s="116">
        <f>EC35/DT35</f>
        <v>0.84332062223836335</v>
      </c>
      <c r="EG35" s="116">
        <f>ED35/DU35</f>
        <v>0.83358884131762689</v>
      </c>
      <c r="EH35" s="98">
        <f>+AP35</f>
        <v>250644</v>
      </c>
      <c r="EI35" s="98">
        <f>+AQ35</f>
        <v>257605</v>
      </c>
      <c r="EJ35" s="98">
        <f>+AR35</f>
        <v>508249</v>
      </c>
      <c r="EK35" s="101">
        <v>90662</v>
      </c>
      <c r="EL35" s="101">
        <v>99095</v>
      </c>
      <c r="EM35" s="98">
        <f>EK35+EL35</f>
        <v>189757</v>
      </c>
      <c r="EN35" s="100">
        <f>+EK35*100/EH35</f>
        <v>36.171621901980501</v>
      </c>
      <c r="EO35" s="100">
        <f>+EL35*100/EI35</f>
        <v>38.46780924283302</v>
      </c>
      <c r="EP35" s="100">
        <f>+EM35*100/EJ35</f>
        <v>37.335439912326436</v>
      </c>
      <c r="EQ35" s="98">
        <f>+CI35</f>
        <v>46247</v>
      </c>
      <c r="ER35" s="98">
        <f>+CJ35</f>
        <v>47392</v>
      </c>
      <c r="ES35" s="98">
        <f>+CK35</f>
        <v>93639</v>
      </c>
      <c r="ET35" s="101">
        <v>13640</v>
      </c>
      <c r="EU35" s="101">
        <v>14547</v>
      </c>
      <c r="EV35" s="98">
        <f>ET35+EU35</f>
        <v>28187</v>
      </c>
      <c r="EW35" s="100">
        <f>+ET35*100/EQ35</f>
        <v>29.4938050035678</v>
      </c>
      <c r="EX35" s="100">
        <f>+EU35*100/ER35</f>
        <v>30.695054017555705</v>
      </c>
      <c r="EY35" s="100">
        <f>+EV35*100/ES35</f>
        <v>30.101773833552258</v>
      </c>
      <c r="EZ35" s="98">
        <f>+EB35</f>
        <v>49213</v>
      </c>
      <c r="FA35" s="98">
        <f>+EC35</f>
        <v>55730</v>
      </c>
      <c r="FB35" s="98">
        <f>+ED35</f>
        <v>104943</v>
      </c>
      <c r="FC35" s="101">
        <v>12117</v>
      </c>
      <c r="FD35" s="101">
        <v>15930</v>
      </c>
      <c r="FE35" s="98">
        <f>FC35+FD35</f>
        <v>28047</v>
      </c>
      <c r="FF35" s="100">
        <f>+FC35*100/EZ35</f>
        <v>24.621543088208401</v>
      </c>
      <c r="FG35" s="100">
        <f>+FD35*100/FA35</f>
        <v>28.58424546922663</v>
      </c>
      <c r="FH35" s="100">
        <f>+FE35*100/FB35</f>
        <v>26.725936937194476</v>
      </c>
    </row>
    <row r="36" spans="1:164" ht="27" customHeight="1">
      <c r="A36" s="94">
        <v>27</v>
      </c>
      <c r="B36" s="118" t="s">
        <v>162</v>
      </c>
      <c r="C36" s="96">
        <v>257489</v>
      </c>
      <c r="D36" s="96">
        <v>193275</v>
      </c>
      <c r="E36" s="96">
        <f t="shared" si="182"/>
        <v>450764</v>
      </c>
      <c r="F36" s="96">
        <v>96315</v>
      </c>
      <c r="G36" s="96">
        <v>93686</v>
      </c>
      <c r="H36" s="96">
        <f t="shared" si="183"/>
        <v>190001</v>
      </c>
      <c r="I36" s="96">
        <v>35669</v>
      </c>
      <c r="J36" s="96">
        <v>23301</v>
      </c>
      <c r="K36" s="96">
        <f t="shared" si="443"/>
        <v>58970</v>
      </c>
      <c r="L36" s="97">
        <f t="shared" si="460"/>
        <v>131984</v>
      </c>
      <c r="M36" s="98">
        <f t="shared" si="461"/>
        <v>116987</v>
      </c>
      <c r="N36" s="98">
        <f t="shared" si="462"/>
        <v>248971</v>
      </c>
      <c r="O36" s="116">
        <f t="shared" si="187"/>
        <v>0.51258111997017353</v>
      </c>
      <c r="P36" s="116">
        <f t="shared" si="188"/>
        <v>0.60528780235415858</v>
      </c>
      <c r="Q36" s="116">
        <f t="shared" si="189"/>
        <v>0.55233115333078953</v>
      </c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12"/>
      <c r="AE36" s="112"/>
      <c r="AF36" s="112"/>
      <c r="AG36" s="98">
        <f t="shared" si="190"/>
        <v>257489</v>
      </c>
      <c r="AH36" s="98">
        <f t="shared" si="191"/>
        <v>193275</v>
      </c>
      <c r="AI36" s="98">
        <f t="shared" si="191"/>
        <v>450764</v>
      </c>
      <c r="AJ36" s="98">
        <f t="shared" si="193"/>
        <v>96315</v>
      </c>
      <c r="AK36" s="98">
        <f t="shared" si="194"/>
        <v>93686</v>
      </c>
      <c r="AL36" s="98">
        <f t="shared" si="194"/>
        <v>190001</v>
      </c>
      <c r="AM36" s="98">
        <f t="shared" si="447"/>
        <v>35669</v>
      </c>
      <c r="AN36" s="98">
        <f>J36+Y36</f>
        <v>23301</v>
      </c>
      <c r="AO36" s="98">
        <f t="shared" si="265"/>
        <v>58970</v>
      </c>
      <c r="AP36" s="98">
        <f t="shared" si="195"/>
        <v>131984</v>
      </c>
      <c r="AQ36" s="98">
        <f t="shared" si="196"/>
        <v>116987</v>
      </c>
      <c r="AR36" s="98">
        <f t="shared" si="196"/>
        <v>248971</v>
      </c>
      <c r="AS36" s="116">
        <f t="shared" si="197"/>
        <v>0.51258111997017353</v>
      </c>
      <c r="AT36" s="116">
        <f t="shared" si="198"/>
        <v>0.60528780235415858</v>
      </c>
      <c r="AU36" s="116">
        <f t="shared" si="199"/>
        <v>0.55233115333078953</v>
      </c>
      <c r="AV36" s="99">
        <v>92620</v>
      </c>
      <c r="AW36" s="99">
        <v>78800</v>
      </c>
      <c r="AX36" s="99">
        <f t="shared" si="200"/>
        <v>171420</v>
      </c>
      <c r="AY36" s="99">
        <v>33029</v>
      </c>
      <c r="AZ36" s="99">
        <v>36042</v>
      </c>
      <c r="BA36" s="99">
        <f t="shared" si="201"/>
        <v>69071</v>
      </c>
      <c r="BB36" s="99">
        <v>7854</v>
      </c>
      <c r="BC36" s="99">
        <v>6182</v>
      </c>
      <c r="BD36" s="99">
        <f t="shared" si="448"/>
        <v>14036</v>
      </c>
      <c r="BE36" s="99">
        <f t="shared" si="202"/>
        <v>40883</v>
      </c>
      <c r="BF36" s="99">
        <f t="shared" si="203"/>
        <v>42224</v>
      </c>
      <c r="BG36" s="99">
        <f t="shared" si="203"/>
        <v>83107</v>
      </c>
      <c r="BH36" s="116">
        <f t="shared" si="205"/>
        <v>0.44140574389980564</v>
      </c>
      <c r="BI36" s="116">
        <f t="shared" si="206"/>
        <v>0.53583756345177669</v>
      </c>
      <c r="BJ36" s="116">
        <f t="shared" si="207"/>
        <v>0.48481507408703767</v>
      </c>
      <c r="BK36" s="111"/>
      <c r="BL36" s="111"/>
      <c r="BM36" s="103"/>
      <c r="BN36" s="104"/>
      <c r="BO36" s="104"/>
      <c r="BP36" s="104"/>
      <c r="BQ36" s="104"/>
      <c r="BR36" s="104"/>
      <c r="BS36" s="104"/>
      <c r="BT36" s="104"/>
      <c r="BU36" s="104"/>
      <c r="BV36" s="104"/>
      <c r="BW36" s="112"/>
      <c r="BX36" s="112"/>
      <c r="BY36" s="112"/>
      <c r="BZ36" s="98">
        <f t="shared" si="463"/>
        <v>92620</v>
      </c>
      <c r="CA36" s="98">
        <f t="shared" si="464"/>
        <v>78800</v>
      </c>
      <c r="CB36" s="98">
        <f t="shared" si="465"/>
        <v>171420</v>
      </c>
      <c r="CC36" s="98">
        <f t="shared" si="211"/>
        <v>33029</v>
      </c>
      <c r="CD36" s="98">
        <f t="shared" si="212"/>
        <v>36042</v>
      </c>
      <c r="CE36" s="98">
        <f t="shared" si="213"/>
        <v>69071</v>
      </c>
      <c r="CF36" s="98">
        <f t="shared" si="449"/>
        <v>7854</v>
      </c>
      <c r="CG36" s="98">
        <f t="shared" si="450"/>
        <v>6182</v>
      </c>
      <c r="CH36" s="98">
        <f t="shared" si="451"/>
        <v>14036</v>
      </c>
      <c r="CI36" s="98">
        <f t="shared" si="516"/>
        <v>40883</v>
      </c>
      <c r="CJ36" s="98">
        <f t="shared" si="517"/>
        <v>42224</v>
      </c>
      <c r="CK36" s="98">
        <f t="shared" si="518"/>
        <v>83107</v>
      </c>
      <c r="CL36" s="116">
        <f t="shared" si="454"/>
        <v>0.44140574389980564</v>
      </c>
      <c r="CM36" s="116">
        <f t="shared" si="218"/>
        <v>0.53583756345177669</v>
      </c>
      <c r="CN36" s="116">
        <f t="shared" si="219"/>
        <v>0.48481507408703767</v>
      </c>
      <c r="CO36" s="99">
        <v>34</v>
      </c>
      <c r="CP36" s="99">
        <v>29</v>
      </c>
      <c r="CQ36" s="99">
        <f t="shared" si="220"/>
        <v>63</v>
      </c>
      <c r="CR36" s="99">
        <v>21</v>
      </c>
      <c r="CS36" s="99">
        <v>15</v>
      </c>
      <c r="CT36" s="99">
        <f t="shared" si="221"/>
        <v>36</v>
      </c>
      <c r="CU36" s="99">
        <v>2</v>
      </c>
      <c r="CV36" s="99">
        <v>4</v>
      </c>
      <c r="CW36" s="99">
        <f t="shared" si="455"/>
        <v>6</v>
      </c>
      <c r="CX36" s="99">
        <f t="shared" si="222"/>
        <v>23</v>
      </c>
      <c r="CY36" s="99">
        <f t="shared" si="223"/>
        <v>19</v>
      </c>
      <c r="CZ36" s="99">
        <f t="shared" si="223"/>
        <v>42</v>
      </c>
      <c r="DA36" s="116">
        <f t="shared" si="273"/>
        <v>0.67647058823529416</v>
      </c>
      <c r="DB36" s="116">
        <f t="shared" si="225"/>
        <v>0.65517241379310343</v>
      </c>
      <c r="DC36" s="116">
        <f t="shared" si="226"/>
        <v>0.66666666666666663</v>
      </c>
      <c r="DD36" s="111"/>
      <c r="DE36" s="111"/>
      <c r="DF36" s="103"/>
      <c r="DG36" s="104"/>
      <c r="DH36" s="104"/>
      <c r="DI36" s="104"/>
      <c r="DJ36" s="104"/>
      <c r="DK36" s="104"/>
      <c r="DL36" s="104"/>
      <c r="DM36" s="104"/>
      <c r="DN36" s="104"/>
      <c r="DO36" s="104"/>
      <c r="DP36" s="112"/>
      <c r="DQ36" s="112"/>
      <c r="DR36" s="112"/>
      <c r="DS36" s="98">
        <f t="shared" si="227"/>
        <v>34</v>
      </c>
      <c r="DT36" s="98">
        <f t="shared" si="228"/>
        <v>29</v>
      </c>
      <c r="DU36" s="98">
        <f t="shared" si="229"/>
        <v>63</v>
      </c>
      <c r="DV36" s="98">
        <f t="shared" si="230"/>
        <v>21</v>
      </c>
      <c r="DW36" s="98">
        <f t="shared" si="231"/>
        <v>15</v>
      </c>
      <c r="DX36" s="98">
        <f t="shared" si="232"/>
        <v>36</v>
      </c>
      <c r="DY36" s="98">
        <f t="shared" si="456"/>
        <v>2</v>
      </c>
      <c r="DZ36" s="98">
        <f t="shared" si="457"/>
        <v>4</v>
      </c>
      <c r="EA36" s="98">
        <f t="shared" si="458"/>
        <v>6</v>
      </c>
      <c r="EB36" s="98">
        <f t="shared" si="233"/>
        <v>23</v>
      </c>
      <c r="EC36" s="98">
        <f t="shared" si="234"/>
        <v>19</v>
      </c>
      <c r="ED36" s="98">
        <f t="shared" si="235"/>
        <v>42</v>
      </c>
      <c r="EE36" s="116">
        <f t="shared" si="459"/>
        <v>0.67647058823529416</v>
      </c>
      <c r="EF36" s="116">
        <f t="shared" si="236"/>
        <v>0.65517241379310343</v>
      </c>
      <c r="EG36" s="116">
        <f t="shared" si="237"/>
        <v>0.66666666666666663</v>
      </c>
      <c r="EH36" s="98">
        <f t="shared" si="238"/>
        <v>131984</v>
      </c>
      <c r="EI36" s="98">
        <f t="shared" si="239"/>
        <v>116987</v>
      </c>
      <c r="EJ36" s="98">
        <f t="shared" si="239"/>
        <v>248971</v>
      </c>
      <c r="EK36" s="101">
        <v>92147</v>
      </c>
      <c r="EL36" s="101">
        <v>98190</v>
      </c>
      <c r="EM36" s="98">
        <f t="shared" si="241"/>
        <v>190337</v>
      </c>
      <c r="EN36" s="100">
        <f t="shared" si="470"/>
        <v>69.816795975269727</v>
      </c>
      <c r="EO36" s="100">
        <f t="shared" si="471"/>
        <v>83.932402745604207</v>
      </c>
      <c r="EP36" s="100">
        <f t="shared" si="472"/>
        <v>76.449466002064497</v>
      </c>
      <c r="EQ36" s="98">
        <f t="shared" si="245"/>
        <v>40883</v>
      </c>
      <c r="ER36" s="98">
        <f t="shared" si="246"/>
        <v>42224</v>
      </c>
      <c r="ES36" s="98">
        <f t="shared" si="246"/>
        <v>83107</v>
      </c>
      <c r="ET36" s="101">
        <v>26097</v>
      </c>
      <c r="EU36" s="101">
        <v>33745</v>
      </c>
      <c r="EV36" s="98">
        <f t="shared" si="248"/>
        <v>59842</v>
      </c>
      <c r="EW36" s="100">
        <f t="shared" si="473"/>
        <v>63.833378176748283</v>
      </c>
      <c r="EX36" s="100">
        <f t="shared" si="474"/>
        <v>79.919003410382714</v>
      </c>
      <c r="EY36" s="100">
        <f t="shared" si="474"/>
        <v>72.005968209657425</v>
      </c>
      <c r="EZ36" s="98">
        <f>+EB36</f>
        <v>23</v>
      </c>
      <c r="FA36" s="98">
        <f t="shared" si="253"/>
        <v>19</v>
      </c>
      <c r="FB36" s="98">
        <f t="shared" si="253"/>
        <v>42</v>
      </c>
      <c r="FC36" s="101">
        <v>18</v>
      </c>
      <c r="FD36" s="101">
        <v>17</v>
      </c>
      <c r="FE36" s="98">
        <f t="shared" si="255"/>
        <v>35</v>
      </c>
      <c r="FF36" s="100">
        <f t="shared" si="475"/>
        <v>78.260869565217391</v>
      </c>
      <c r="FG36" s="100">
        <f t="shared" si="476"/>
        <v>89.473684210526315</v>
      </c>
      <c r="FH36" s="100">
        <f t="shared" si="477"/>
        <v>83.333333333333329</v>
      </c>
    </row>
    <row r="37" spans="1:164" ht="27" customHeight="1">
      <c r="A37" s="94">
        <v>28</v>
      </c>
      <c r="B37" s="118" t="s">
        <v>261</v>
      </c>
      <c r="C37" s="96">
        <v>608997</v>
      </c>
      <c r="D37" s="96">
        <v>458682</v>
      </c>
      <c r="E37" s="96">
        <f>C37+D37</f>
        <v>1067679</v>
      </c>
      <c r="F37" s="96">
        <v>483444</v>
      </c>
      <c r="G37" s="96">
        <v>363909</v>
      </c>
      <c r="H37" s="96">
        <f>F37+G37</f>
        <v>847353</v>
      </c>
      <c r="I37" s="96">
        <v>11856</v>
      </c>
      <c r="J37" s="96">
        <v>11165</v>
      </c>
      <c r="K37" s="96">
        <f>I37+J37</f>
        <v>23021</v>
      </c>
      <c r="L37" s="97">
        <f>F37+I37</f>
        <v>495300</v>
      </c>
      <c r="M37" s="98">
        <f t="shared" ref="M37:N37" si="537">G37+J37</f>
        <v>375074</v>
      </c>
      <c r="N37" s="98">
        <f t="shared" si="537"/>
        <v>870374</v>
      </c>
      <c r="O37" s="116">
        <f>L37/C37</f>
        <v>0.81330449903694102</v>
      </c>
      <c r="P37" s="116">
        <f t="shared" ref="P37:Q37" si="538">M37/D37</f>
        <v>0.81772120990141317</v>
      </c>
      <c r="Q37" s="116">
        <f t="shared" si="538"/>
        <v>0.81520194740179397</v>
      </c>
      <c r="R37" s="98">
        <v>2935</v>
      </c>
      <c r="S37" s="98">
        <v>2482</v>
      </c>
      <c r="T37" s="98">
        <f>R37+S37</f>
        <v>5417</v>
      </c>
      <c r="U37" s="98">
        <v>540</v>
      </c>
      <c r="V37" s="98">
        <v>335</v>
      </c>
      <c r="W37" s="98">
        <f>U37+V37</f>
        <v>875</v>
      </c>
      <c r="X37" s="98">
        <v>47</v>
      </c>
      <c r="Y37" s="98">
        <v>83</v>
      </c>
      <c r="Z37" s="98">
        <f>X37+Y37</f>
        <v>130</v>
      </c>
      <c r="AA37" s="98">
        <f>U37+X37</f>
        <v>587</v>
      </c>
      <c r="AB37" s="98">
        <f>V37+Y37</f>
        <v>418</v>
      </c>
      <c r="AC37" s="98">
        <f>W37+Z37</f>
        <v>1005</v>
      </c>
      <c r="AD37" s="116">
        <f>AA37/R37</f>
        <v>0.2</v>
      </c>
      <c r="AE37" s="116">
        <f>AB37/S37</f>
        <v>0.16841257050765512</v>
      </c>
      <c r="AF37" s="116">
        <f>AC37/T37</f>
        <v>0.18552704448956986</v>
      </c>
      <c r="AG37" s="98">
        <f t="shared" ref="AG37:AM37" si="539">C37+R37</f>
        <v>611932</v>
      </c>
      <c r="AH37" s="98">
        <f t="shared" si="539"/>
        <v>461164</v>
      </c>
      <c r="AI37" s="98">
        <f t="shared" si="539"/>
        <v>1073096</v>
      </c>
      <c r="AJ37" s="98">
        <f t="shared" si="539"/>
        <v>483984</v>
      </c>
      <c r="AK37" s="98">
        <f t="shared" si="539"/>
        <v>364244</v>
      </c>
      <c r="AL37" s="98">
        <f t="shared" si="539"/>
        <v>848228</v>
      </c>
      <c r="AM37" s="98">
        <f t="shared" si="539"/>
        <v>11903</v>
      </c>
      <c r="AN37" s="98">
        <f>J37+Y37</f>
        <v>11248</v>
      </c>
      <c r="AO37" s="98">
        <f>K37+Z37</f>
        <v>23151</v>
      </c>
      <c r="AP37" s="98">
        <f>L37+AA37</f>
        <v>495887</v>
      </c>
      <c r="AQ37" s="98">
        <f>M37+AB37</f>
        <v>375492</v>
      </c>
      <c r="AR37" s="98">
        <f>N37+AC37</f>
        <v>871379</v>
      </c>
      <c r="AS37" s="116">
        <f>AP37/AG37</f>
        <v>0.81036291614100908</v>
      </c>
      <c r="AT37" s="116">
        <f t="shared" ref="AT37" si="540">AQ37/AH37</f>
        <v>0.81422660918892198</v>
      </c>
      <c r="AU37" s="116">
        <f>AR37/AI37</f>
        <v>0.81202334180725677</v>
      </c>
      <c r="AV37" s="99">
        <v>113695</v>
      </c>
      <c r="AW37" s="99">
        <v>86041</v>
      </c>
      <c r="AX37" s="99">
        <f>+AV37+AW37</f>
        <v>199736</v>
      </c>
      <c r="AY37" s="99">
        <v>86499</v>
      </c>
      <c r="AZ37" s="99">
        <v>64034</v>
      </c>
      <c r="BA37" s="99">
        <f>+AY37+AZ37</f>
        <v>150533</v>
      </c>
      <c r="BB37" s="99">
        <v>2541</v>
      </c>
      <c r="BC37" s="99">
        <v>2559</v>
      </c>
      <c r="BD37" s="99">
        <f>+BB37+BC37</f>
        <v>5100</v>
      </c>
      <c r="BE37" s="99">
        <f>+AY37+BB37</f>
        <v>89040</v>
      </c>
      <c r="BF37" s="99">
        <f>+AZ37+BC37</f>
        <v>66593</v>
      </c>
      <c r="BG37" s="99">
        <f>+BA37+BD37</f>
        <v>155633</v>
      </c>
      <c r="BH37" s="116">
        <f>BE37/AV37</f>
        <v>0.7831478956858261</v>
      </c>
      <c r="BI37" s="116">
        <f t="shared" ref="BI37:BJ37" si="541">BF37/AW37</f>
        <v>0.77396822445113378</v>
      </c>
      <c r="BJ37" s="116">
        <f t="shared" si="541"/>
        <v>0.77919353546681625</v>
      </c>
      <c r="BK37" s="98">
        <v>590</v>
      </c>
      <c r="BL37" s="98">
        <v>493</v>
      </c>
      <c r="BM37" s="98">
        <f>BK37+BL37</f>
        <v>1083</v>
      </c>
      <c r="BN37" s="99">
        <v>59</v>
      </c>
      <c r="BO37" s="99">
        <v>35</v>
      </c>
      <c r="BP37" s="99">
        <f>BN37+BO37</f>
        <v>94</v>
      </c>
      <c r="BQ37" s="99">
        <v>8</v>
      </c>
      <c r="BR37" s="99">
        <v>15</v>
      </c>
      <c r="BS37" s="99">
        <f>BQ37+BR37</f>
        <v>23</v>
      </c>
      <c r="BT37" s="99">
        <f>+BN37+BQ37</f>
        <v>67</v>
      </c>
      <c r="BU37" s="99">
        <f>+BO37+BR37</f>
        <v>50</v>
      </c>
      <c r="BV37" s="99">
        <f>+BP37+BS37</f>
        <v>117</v>
      </c>
      <c r="BW37" s="116">
        <f>BT37/BK37</f>
        <v>0.11355932203389831</v>
      </c>
      <c r="BX37" s="116">
        <f t="shared" ref="BX37:BY37" si="542">BU37/BL37</f>
        <v>0.10141987829614604</v>
      </c>
      <c r="BY37" s="116">
        <f t="shared" si="542"/>
        <v>0.10803324099722991</v>
      </c>
      <c r="BZ37" s="98">
        <f t="shared" ref="BZ37:CK37" si="543">AV37+BK37</f>
        <v>114285</v>
      </c>
      <c r="CA37" s="98">
        <f t="shared" si="543"/>
        <v>86534</v>
      </c>
      <c r="CB37" s="98">
        <f t="shared" si="543"/>
        <v>200819</v>
      </c>
      <c r="CC37" s="98">
        <f t="shared" si="543"/>
        <v>86558</v>
      </c>
      <c r="CD37" s="98">
        <f t="shared" si="543"/>
        <v>64069</v>
      </c>
      <c r="CE37" s="98">
        <f t="shared" si="543"/>
        <v>150627</v>
      </c>
      <c r="CF37" s="98">
        <f t="shared" si="543"/>
        <v>2549</v>
      </c>
      <c r="CG37" s="98">
        <f t="shared" si="543"/>
        <v>2574</v>
      </c>
      <c r="CH37" s="98">
        <f t="shared" si="543"/>
        <v>5123</v>
      </c>
      <c r="CI37" s="98">
        <f t="shared" si="543"/>
        <v>89107</v>
      </c>
      <c r="CJ37" s="98">
        <f t="shared" si="543"/>
        <v>66643</v>
      </c>
      <c r="CK37" s="98">
        <f t="shared" si="543"/>
        <v>155750</v>
      </c>
      <c r="CL37" s="116">
        <f>CI37/BZ37</f>
        <v>0.77969112306951915</v>
      </c>
      <c r="CM37" s="116">
        <f>CJ37/CA37</f>
        <v>0.77013659370883125</v>
      </c>
      <c r="CN37" s="116">
        <f>CK37/CB37</f>
        <v>0.77557402437020406</v>
      </c>
      <c r="CO37" s="99">
        <v>77675</v>
      </c>
      <c r="CP37" s="99">
        <v>67368</v>
      </c>
      <c r="CQ37" s="99">
        <f>+CO37+CP37</f>
        <v>145043</v>
      </c>
      <c r="CR37" s="99">
        <v>56225</v>
      </c>
      <c r="CS37" s="99">
        <v>46587</v>
      </c>
      <c r="CT37" s="99">
        <f>+CR37+CS37</f>
        <v>102812</v>
      </c>
      <c r="CU37" s="99">
        <v>1767</v>
      </c>
      <c r="CV37" s="99">
        <v>1820</v>
      </c>
      <c r="CW37" s="99">
        <f>+CU37+CV37</f>
        <v>3587</v>
      </c>
      <c r="CX37" s="99">
        <f>+CR37+CU37</f>
        <v>57992</v>
      </c>
      <c r="CY37" s="99">
        <f>+CS37+CV37</f>
        <v>48407</v>
      </c>
      <c r="CZ37" s="99">
        <f>+CT37+CW37</f>
        <v>106399</v>
      </c>
      <c r="DA37" s="116">
        <f>CX37/CO37</f>
        <v>0.74659800450595426</v>
      </c>
      <c r="DB37" s="116">
        <f t="shared" ref="DB37:DC37" si="544">CY37/CP37</f>
        <v>0.71854589716185724</v>
      </c>
      <c r="DC37" s="116">
        <f t="shared" si="544"/>
        <v>0.73356866584392211</v>
      </c>
      <c r="DD37" s="98">
        <v>158</v>
      </c>
      <c r="DE37" s="98">
        <v>135</v>
      </c>
      <c r="DF37" s="98">
        <f>DD37+DE37</f>
        <v>293</v>
      </c>
      <c r="DG37" s="99">
        <v>8</v>
      </c>
      <c r="DH37" s="99">
        <v>9</v>
      </c>
      <c r="DI37" s="99">
        <f>+DG37+DH37</f>
        <v>17</v>
      </c>
      <c r="DJ37" s="99">
        <v>3</v>
      </c>
      <c r="DK37" s="99">
        <v>3</v>
      </c>
      <c r="DL37" s="99">
        <f>DJ37+DK37</f>
        <v>6</v>
      </c>
      <c r="DM37" s="99">
        <f>+DG37+DJ37</f>
        <v>11</v>
      </c>
      <c r="DN37" s="99">
        <f>+DH37+DK37</f>
        <v>12</v>
      </c>
      <c r="DO37" s="99">
        <f>+DI37+DL37</f>
        <v>23</v>
      </c>
      <c r="DP37" s="116">
        <f>DM37/DD37</f>
        <v>6.9620253164556958E-2</v>
      </c>
      <c r="DQ37" s="116">
        <f>DN37/DE37</f>
        <v>8.8888888888888892E-2</v>
      </c>
      <c r="DR37" s="116">
        <f>DO37/DF37</f>
        <v>7.8498293515358364E-2</v>
      </c>
      <c r="DS37" s="98">
        <f t="shared" ref="DS37:ED37" si="545">CO37+DD37</f>
        <v>77833</v>
      </c>
      <c r="DT37" s="98">
        <f t="shared" si="545"/>
        <v>67503</v>
      </c>
      <c r="DU37" s="98">
        <f t="shared" si="545"/>
        <v>145336</v>
      </c>
      <c r="DV37" s="98">
        <f t="shared" si="545"/>
        <v>56233</v>
      </c>
      <c r="DW37" s="98">
        <f t="shared" si="545"/>
        <v>46596</v>
      </c>
      <c r="DX37" s="98">
        <f t="shared" si="545"/>
        <v>102829</v>
      </c>
      <c r="DY37" s="98">
        <f t="shared" si="545"/>
        <v>1770</v>
      </c>
      <c r="DZ37" s="98">
        <f t="shared" si="545"/>
        <v>1823</v>
      </c>
      <c r="EA37" s="98">
        <f t="shared" si="545"/>
        <v>3593</v>
      </c>
      <c r="EB37" s="98">
        <f t="shared" si="545"/>
        <v>58003</v>
      </c>
      <c r="EC37" s="98">
        <f t="shared" si="545"/>
        <v>48419</v>
      </c>
      <c r="ED37" s="98">
        <f t="shared" si="545"/>
        <v>106422</v>
      </c>
      <c r="EE37" s="116">
        <f>EB37/DS37</f>
        <v>0.74522374828157723</v>
      </c>
      <c r="EF37" s="116">
        <f>EC37/DT37</f>
        <v>0.7172866391123357</v>
      </c>
      <c r="EG37" s="116">
        <f>ED37/DU37</f>
        <v>0.73224803214619916</v>
      </c>
      <c r="EH37" s="98">
        <f>+AP37</f>
        <v>495887</v>
      </c>
      <c r="EI37" s="98">
        <f>+AQ37</f>
        <v>375492</v>
      </c>
      <c r="EJ37" s="98">
        <f>+AR37</f>
        <v>871379</v>
      </c>
      <c r="EK37" s="98">
        <v>177850</v>
      </c>
      <c r="EL37" s="98">
        <v>136661</v>
      </c>
      <c r="EM37" s="98">
        <f>EK37+EL37</f>
        <v>314511</v>
      </c>
      <c r="EN37" s="100">
        <f>+EK37*100/EH37</f>
        <v>35.865025701419881</v>
      </c>
      <c r="EO37" s="100">
        <f t="shared" ref="EO37:EP37" si="546">+EL37*100/EI37</f>
        <v>36.395182853429631</v>
      </c>
      <c r="EP37" s="100">
        <f t="shared" si="546"/>
        <v>36.093479415960218</v>
      </c>
      <c r="EQ37" s="98">
        <f>+CI37</f>
        <v>89107</v>
      </c>
      <c r="ER37" s="98">
        <f>+CJ37</f>
        <v>66643</v>
      </c>
      <c r="ES37" s="98">
        <f>+CK37</f>
        <v>155750</v>
      </c>
      <c r="ET37" s="98">
        <v>26127</v>
      </c>
      <c r="EU37" s="98">
        <v>18121</v>
      </c>
      <c r="EV37" s="98">
        <f>ET37+EU37</f>
        <v>44248</v>
      </c>
      <c r="EW37" s="100">
        <f>+ET37*100/EQ37</f>
        <v>29.32092877102809</v>
      </c>
      <c r="EX37" s="100">
        <f>+EU37*100/ER37</f>
        <v>27.191152859265038</v>
      </c>
      <c r="EY37" s="100">
        <f>+EV37*100/ES37</f>
        <v>28.409630818619583</v>
      </c>
      <c r="EZ37" s="98">
        <f>+EB37</f>
        <v>58003</v>
      </c>
      <c r="FA37" s="98">
        <f>+EC37</f>
        <v>48419</v>
      </c>
      <c r="FB37" s="98">
        <f>+ED37</f>
        <v>106422</v>
      </c>
      <c r="FC37" s="98">
        <v>14103</v>
      </c>
      <c r="FD37" s="98">
        <v>6372</v>
      </c>
      <c r="FE37" s="98">
        <f>FC37+FD37</f>
        <v>20475</v>
      </c>
      <c r="FF37" s="100">
        <f>+FC37*100/EZ37</f>
        <v>24.314259607261693</v>
      </c>
      <c r="FG37" s="100">
        <f t="shared" ref="FG37:FH37" si="547">+FD37*100/FA37</f>
        <v>13.16012309217456</v>
      </c>
      <c r="FH37" s="100">
        <f t="shared" si="547"/>
        <v>19.239442972317754</v>
      </c>
    </row>
    <row r="38" spans="1:164" ht="27" customHeight="1">
      <c r="A38" s="94">
        <v>29</v>
      </c>
      <c r="B38" s="118" t="s">
        <v>262</v>
      </c>
      <c r="C38" s="75">
        <v>490870</v>
      </c>
      <c r="D38" s="75">
        <v>491227</v>
      </c>
      <c r="E38" s="75">
        <f t="shared" si="182"/>
        <v>982097</v>
      </c>
      <c r="F38" s="75">
        <v>454212</v>
      </c>
      <c r="G38" s="75">
        <v>472499</v>
      </c>
      <c r="H38" s="75">
        <f t="shared" si="183"/>
        <v>926711</v>
      </c>
      <c r="I38" s="105"/>
      <c r="J38" s="105"/>
      <c r="K38" s="105"/>
      <c r="L38" s="97">
        <f t="shared" si="460"/>
        <v>454212</v>
      </c>
      <c r="M38" s="98">
        <f t="shared" si="461"/>
        <v>472499</v>
      </c>
      <c r="N38" s="98">
        <f t="shared" si="462"/>
        <v>926711</v>
      </c>
      <c r="O38" s="117">
        <f t="shared" si="187"/>
        <v>0.92532034958339271</v>
      </c>
      <c r="P38" s="117">
        <f t="shared" si="188"/>
        <v>0.96187505979923738</v>
      </c>
      <c r="Q38" s="117">
        <f t="shared" si="189"/>
        <v>0.94360434865395171</v>
      </c>
      <c r="R38" s="28">
        <v>31867</v>
      </c>
      <c r="S38" s="28">
        <v>11940</v>
      </c>
      <c r="T38" s="28">
        <f t="shared" si="478"/>
        <v>43807</v>
      </c>
      <c r="U38" s="28">
        <v>7495</v>
      </c>
      <c r="V38" s="28">
        <v>4347</v>
      </c>
      <c r="W38" s="28">
        <f t="shared" si="258"/>
        <v>11842</v>
      </c>
      <c r="X38" s="103"/>
      <c r="Y38" s="103"/>
      <c r="Z38" s="103"/>
      <c r="AA38" s="28">
        <f t="shared" si="259"/>
        <v>7495</v>
      </c>
      <c r="AB38" s="28">
        <f t="shared" si="260"/>
        <v>4347</v>
      </c>
      <c r="AC38" s="28">
        <f t="shared" si="261"/>
        <v>11842</v>
      </c>
      <c r="AD38" s="117">
        <f t="shared" ref="AD38:AD39" si="548">AA38/R38</f>
        <v>0.2351962845576929</v>
      </c>
      <c r="AE38" s="117">
        <f t="shared" ref="AE38:AE39" si="549">AB38/S38</f>
        <v>0.36407035175879399</v>
      </c>
      <c r="AF38" s="117">
        <f t="shared" si="481"/>
        <v>0.27032209464240875</v>
      </c>
      <c r="AG38" s="28">
        <f t="shared" si="190"/>
        <v>522737</v>
      </c>
      <c r="AH38" s="28">
        <f t="shared" si="191"/>
        <v>503167</v>
      </c>
      <c r="AI38" s="28">
        <f t="shared" si="191"/>
        <v>1025904</v>
      </c>
      <c r="AJ38" s="28">
        <f t="shared" si="193"/>
        <v>461707</v>
      </c>
      <c r="AK38" s="28">
        <f t="shared" si="194"/>
        <v>476846</v>
      </c>
      <c r="AL38" s="28">
        <f t="shared" si="194"/>
        <v>938553</v>
      </c>
      <c r="AM38" s="106"/>
      <c r="AN38" s="106"/>
      <c r="AO38" s="106"/>
      <c r="AP38" s="28">
        <f t="shared" si="195"/>
        <v>461707</v>
      </c>
      <c r="AQ38" s="28">
        <f t="shared" si="196"/>
        <v>476846</v>
      </c>
      <c r="AR38" s="28">
        <f t="shared" si="196"/>
        <v>938553</v>
      </c>
      <c r="AS38" s="117">
        <f t="shared" si="197"/>
        <v>0.88324912910316278</v>
      </c>
      <c r="AT38" s="117">
        <f t="shared" si="198"/>
        <v>0.94768933574737613</v>
      </c>
      <c r="AU38" s="117">
        <f t="shared" si="199"/>
        <v>0.9148546062789501</v>
      </c>
      <c r="AV38" s="92">
        <v>117953</v>
      </c>
      <c r="AW38" s="92">
        <v>123166</v>
      </c>
      <c r="AX38" s="92">
        <f t="shared" si="200"/>
        <v>241119</v>
      </c>
      <c r="AY38" s="92">
        <v>103904</v>
      </c>
      <c r="AZ38" s="92">
        <v>114858</v>
      </c>
      <c r="BA38" s="92">
        <f t="shared" si="201"/>
        <v>218762</v>
      </c>
      <c r="BB38" s="105"/>
      <c r="BC38" s="105"/>
      <c r="BD38" s="105"/>
      <c r="BE38" s="92">
        <f t="shared" si="202"/>
        <v>103904</v>
      </c>
      <c r="BF38" s="92">
        <f t="shared" si="203"/>
        <v>114858</v>
      </c>
      <c r="BG38" s="92">
        <f t="shared" si="203"/>
        <v>218762</v>
      </c>
      <c r="BH38" s="117">
        <f>BE38/AV38</f>
        <v>0.88089323713682566</v>
      </c>
      <c r="BI38" s="117">
        <f t="shared" si="206"/>
        <v>0.93254631960118861</v>
      </c>
      <c r="BJ38" s="117">
        <f t="shared" si="207"/>
        <v>0.90727814896378967</v>
      </c>
      <c r="BK38" s="28">
        <v>10394</v>
      </c>
      <c r="BL38" s="28">
        <v>3967</v>
      </c>
      <c r="BM38" s="28">
        <f t="shared" si="266"/>
        <v>14361</v>
      </c>
      <c r="BN38" s="92">
        <v>2183</v>
      </c>
      <c r="BO38" s="92">
        <v>1211</v>
      </c>
      <c r="BP38" s="92">
        <f t="shared" si="267"/>
        <v>3394</v>
      </c>
      <c r="BQ38" s="105"/>
      <c r="BR38" s="105"/>
      <c r="BS38" s="105"/>
      <c r="BT38" s="92">
        <f>+BN38+BQ38</f>
        <v>2183</v>
      </c>
      <c r="BU38" s="92">
        <f t="shared" si="268"/>
        <v>1211</v>
      </c>
      <c r="BV38" s="92">
        <f t="shared" si="268"/>
        <v>3394</v>
      </c>
      <c r="BW38" s="117">
        <f t="shared" si="270"/>
        <v>0.21002501443140273</v>
      </c>
      <c r="BX38" s="117">
        <f t="shared" si="271"/>
        <v>0.30526846483488784</v>
      </c>
      <c r="BY38" s="117">
        <f t="shared" si="272"/>
        <v>0.23633451709490982</v>
      </c>
      <c r="BZ38" s="98">
        <f t="shared" ref="BZ38" si="550">AV38+BK38</f>
        <v>128347</v>
      </c>
      <c r="CA38" s="98">
        <f t="shared" ref="CA38" si="551">AW38+BL38</f>
        <v>127133</v>
      </c>
      <c r="CB38" s="98">
        <f t="shared" ref="CB38" si="552">AX38+BM38</f>
        <v>255480</v>
      </c>
      <c r="CC38" s="28">
        <f t="shared" si="211"/>
        <v>106087</v>
      </c>
      <c r="CD38" s="28">
        <f t="shared" si="212"/>
        <v>116069</v>
      </c>
      <c r="CE38" s="28">
        <f t="shared" si="213"/>
        <v>222156</v>
      </c>
      <c r="CF38" s="106"/>
      <c r="CG38" s="106"/>
      <c r="CH38" s="106"/>
      <c r="CI38" s="28">
        <f t="shared" ref="CI38" si="553">BE38+BT38</f>
        <v>106087</v>
      </c>
      <c r="CJ38" s="28">
        <f t="shared" si="452"/>
        <v>116069</v>
      </c>
      <c r="CK38" s="28">
        <f t="shared" si="453"/>
        <v>222156</v>
      </c>
      <c r="CL38" s="117">
        <f t="shared" si="454"/>
        <v>0.82656392436130177</v>
      </c>
      <c r="CM38" s="117">
        <f t="shared" si="218"/>
        <v>0.91297302824601012</v>
      </c>
      <c r="CN38" s="117">
        <f t="shared" si="219"/>
        <v>0.86956317519962423</v>
      </c>
      <c r="CO38" s="92">
        <v>4798</v>
      </c>
      <c r="CP38" s="92">
        <v>4849</v>
      </c>
      <c r="CQ38" s="92">
        <f t="shared" si="220"/>
        <v>9647</v>
      </c>
      <c r="CR38" s="92">
        <v>4200</v>
      </c>
      <c r="CS38" s="92">
        <v>4357</v>
      </c>
      <c r="CT38" s="92">
        <f t="shared" si="221"/>
        <v>8557</v>
      </c>
      <c r="CU38" s="105"/>
      <c r="CV38" s="105"/>
      <c r="CW38" s="105"/>
      <c r="CX38" s="92">
        <f t="shared" si="222"/>
        <v>4200</v>
      </c>
      <c r="CY38" s="92">
        <f t="shared" si="223"/>
        <v>4357</v>
      </c>
      <c r="CZ38" s="92">
        <f t="shared" si="223"/>
        <v>8557</v>
      </c>
      <c r="DA38" s="117">
        <f t="shared" si="273"/>
        <v>0.87536473530637771</v>
      </c>
      <c r="DB38" s="117">
        <f t="shared" si="225"/>
        <v>0.89853578057331407</v>
      </c>
      <c r="DC38" s="117">
        <f t="shared" si="226"/>
        <v>0.88701150616772051</v>
      </c>
      <c r="DD38" s="28">
        <v>327</v>
      </c>
      <c r="DE38" s="28">
        <v>150</v>
      </c>
      <c r="DF38" s="28">
        <f t="shared" si="274"/>
        <v>477</v>
      </c>
      <c r="DG38" s="92">
        <v>69</v>
      </c>
      <c r="DH38" s="92">
        <v>46</v>
      </c>
      <c r="DI38" s="92">
        <f t="shared" si="275"/>
        <v>115</v>
      </c>
      <c r="DJ38" s="105"/>
      <c r="DK38" s="105"/>
      <c r="DL38" s="105"/>
      <c r="DM38" s="92">
        <f t="shared" si="276"/>
        <v>69</v>
      </c>
      <c r="DN38" s="92">
        <f t="shared" si="277"/>
        <v>46</v>
      </c>
      <c r="DO38" s="92">
        <f t="shared" si="277"/>
        <v>115</v>
      </c>
      <c r="DP38" s="116">
        <f t="shared" si="279"/>
        <v>0.21100917431192662</v>
      </c>
      <c r="DQ38" s="116">
        <f t="shared" si="280"/>
        <v>0.30666666666666664</v>
      </c>
      <c r="DR38" s="116">
        <f t="shared" si="281"/>
        <v>0.24109014675052412</v>
      </c>
      <c r="DS38" s="98">
        <f t="shared" si="227"/>
        <v>5125</v>
      </c>
      <c r="DT38" s="98">
        <f t="shared" si="228"/>
        <v>4999</v>
      </c>
      <c r="DU38" s="28">
        <f t="shared" si="229"/>
        <v>10124</v>
      </c>
      <c r="DV38" s="28">
        <f t="shared" si="230"/>
        <v>4269</v>
      </c>
      <c r="DW38" s="28">
        <f t="shared" si="231"/>
        <v>4403</v>
      </c>
      <c r="DX38" s="28">
        <f t="shared" si="232"/>
        <v>8672</v>
      </c>
      <c r="DY38" s="106"/>
      <c r="DZ38" s="106"/>
      <c r="EA38" s="106"/>
      <c r="EB38" s="28">
        <f t="shared" si="233"/>
        <v>4269</v>
      </c>
      <c r="EC38" s="28">
        <f t="shared" si="234"/>
        <v>4403</v>
      </c>
      <c r="ED38" s="28">
        <f t="shared" si="235"/>
        <v>8672</v>
      </c>
      <c r="EE38" s="117">
        <f t="shared" si="459"/>
        <v>0.83297560975609752</v>
      </c>
      <c r="EF38" s="117">
        <f t="shared" si="236"/>
        <v>0.88077615523104624</v>
      </c>
      <c r="EG38" s="117">
        <f t="shared" si="237"/>
        <v>0.85657842749901225</v>
      </c>
      <c r="EH38" s="28">
        <f t="shared" si="238"/>
        <v>461707</v>
      </c>
      <c r="EI38" s="28">
        <f t="shared" si="239"/>
        <v>476846</v>
      </c>
      <c r="EJ38" s="28">
        <f t="shared" si="239"/>
        <v>938553</v>
      </c>
      <c r="EK38" s="28">
        <v>348603</v>
      </c>
      <c r="EL38" s="28">
        <v>406794</v>
      </c>
      <c r="EM38" s="28">
        <f t="shared" si="241"/>
        <v>755397</v>
      </c>
      <c r="EN38" s="100">
        <f t="shared" si="470"/>
        <v>75.503078792394305</v>
      </c>
      <c r="EO38" s="93">
        <f t="shared" si="471"/>
        <v>85.309303213196714</v>
      </c>
      <c r="EP38" s="93">
        <f t="shared" si="472"/>
        <v>80.485278934700546</v>
      </c>
      <c r="EQ38" s="28">
        <f t="shared" si="245"/>
        <v>106087</v>
      </c>
      <c r="ER38" s="28">
        <f t="shared" si="246"/>
        <v>116069</v>
      </c>
      <c r="ES38" s="28">
        <f t="shared" si="246"/>
        <v>222156</v>
      </c>
      <c r="ET38" s="28">
        <v>69963</v>
      </c>
      <c r="EU38" s="28">
        <v>89856</v>
      </c>
      <c r="EV38" s="28">
        <f t="shared" si="248"/>
        <v>159819</v>
      </c>
      <c r="EW38" s="93">
        <f t="shared" si="473"/>
        <v>65.948702480039969</v>
      </c>
      <c r="EX38" s="93">
        <f t="shared" si="474"/>
        <v>77.416019781336956</v>
      </c>
      <c r="EY38" s="93">
        <f t="shared" si="474"/>
        <v>71.939988116458707</v>
      </c>
      <c r="EZ38" s="28">
        <f t="shared" si="252"/>
        <v>4269</v>
      </c>
      <c r="FA38" s="28">
        <f t="shared" si="253"/>
        <v>4403</v>
      </c>
      <c r="FB38" s="28">
        <f t="shared" si="253"/>
        <v>8672</v>
      </c>
      <c r="FC38" s="28">
        <v>2751</v>
      </c>
      <c r="FD38" s="28">
        <v>3029</v>
      </c>
      <c r="FE38" s="28">
        <f t="shared" si="255"/>
        <v>5780</v>
      </c>
      <c r="FF38" s="93">
        <f t="shared" si="475"/>
        <v>64.441321152494723</v>
      </c>
      <c r="FG38" s="93">
        <f t="shared" si="476"/>
        <v>68.794004088121739</v>
      </c>
      <c r="FH38" s="93">
        <f t="shared" si="477"/>
        <v>66.651291512915122</v>
      </c>
    </row>
    <row r="39" spans="1:164" ht="27" customHeight="1">
      <c r="A39" s="94">
        <v>30</v>
      </c>
      <c r="B39" s="118" t="s">
        <v>165</v>
      </c>
      <c r="C39" s="75">
        <v>23837</v>
      </c>
      <c r="D39" s="75">
        <v>24516</v>
      </c>
      <c r="E39" s="75">
        <f t="shared" si="182"/>
        <v>48353</v>
      </c>
      <c r="F39" s="75">
        <v>14724</v>
      </c>
      <c r="G39" s="75">
        <v>14279</v>
      </c>
      <c r="H39" s="75">
        <f t="shared" si="183"/>
        <v>29003</v>
      </c>
      <c r="I39" s="105"/>
      <c r="J39" s="105"/>
      <c r="K39" s="105"/>
      <c r="L39" s="97">
        <f t="shared" si="460"/>
        <v>14724</v>
      </c>
      <c r="M39" s="98">
        <f t="shared" si="461"/>
        <v>14279</v>
      </c>
      <c r="N39" s="98">
        <f t="shared" si="462"/>
        <v>29003</v>
      </c>
      <c r="O39" s="117">
        <f t="shared" si="187"/>
        <v>0.61769517976255406</v>
      </c>
      <c r="P39" s="117">
        <f t="shared" si="188"/>
        <v>0.58243596018926413</v>
      </c>
      <c r="Q39" s="117">
        <f t="shared" si="189"/>
        <v>0.59981800508758509</v>
      </c>
      <c r="R39" s="28">
        <v>488</v>
      </c>
      <c r="S39" s="28">
        <v>533</v>
      </c>
      <c r="T39" s="28">
        <f t="shared" si="478"/>
        <v>1021</v>
      </c>
      <c r="U39" s="28">
        <v>98</v>
      </c>
      <c r="V39" s="28">
        <v>188</v>
      </c>
      <c r="W39" s="28">
        <f t="shared" si="258"/>
        <v>286</v>
      </c>
      <c r="X39" s="106"/>
      <c r="Y39" s="106"/>
      <c r="Z39" s="106"/>
      <c r="AA39" s="28">
        <f t="shared" si="259"/>
        <v>98</v>
      </c>
      <c r="AB39" s="28">
        <f t="shared" si="260"/>
        <v>188</v>
      </c>
      <c r="AC39" s="28">
        <f t="shared" si="261"/>
        <v>286</v>
      </c>
      <c r="AD39" s="117">
        <f t="shared" si="548"/>
        <v>0.20081967213114754</v>
      </c>
      <c r="AE39" s="117">
        <f t="shared" si="549"/>
        <v>0.3527204502814259</v>
      </c>
      <c r="AF39" s="117">
        <f t="shared" si="481"/>
        <v>0.2801175318315377</v>
      </c>
      <c r="AG39" s="28">
        <f t="shared" si="190"/>
        <v>24325</v>
      </c>
      <c r="AH39" s="28">
        <f t="shared" si="191"/>
        <v>25049</v>
      </c>
      <c r="AI39" s="28">
        <f t="shared" si="191"/>
        <v>49374</v>
      </c>
      <c r="AJ39" s="28">
        <f t="shared" si="193"/>
        <v>14822</v>
      </c>
      <c r="AK39" s="28">
        <f t="shared" si="194"/>
        <v>14467</v>
      </c>
      <c r="AL39" s="28">
        <f t="shared" si="194"/>
        <v>29289</v>
      </c>
      <c r="AM39" s="106"/>
      <c r="AN39" s="106"/>
      <c r="AO39" s="106"/>
      <c r="AP39" s="28">
        <f t="shared" si="195"/>
        <v>14822</v>
      </c>
      <c r="AQ39" s="28">
        <f t="shared" si="196"/>
        <v>14467</v>
      </c>
      <c r="AR39" s="28">
        <f t="shared" si="196"/>
        <v>29289</v>
      </c>
      <c r="AS39" s="117">
        <f t="shared" si="197"/>
        <v>0.60933196300102777</v>
      </c>
      <c r="AT39" s="117">
        <f t="shared" si="198"/>
        <v>0.57754800590841948</v>
      </c>
      <c r="AU39" s="117">
        <f t="shared" si="199"/>
        <v>0.59320695102685628</v>
      </c>
      <c r="AV39" s="92">
        <v>4644</v>
      </c>
      <c r="AW39" s="92">
        <v>4581</v>
      </c>
      <c r="AX39" s="92">
        <f t="shared" si="200"/>
        <v>9225</v>
      </c>
      <c r="AY39" s="92">
        <v>3091</v>
      </c>
      <c r="AZ39" s="92">
        <v>2989</v>
      </c>
      <c r="BA39" s="92">
        <f t="shared" si="201"/>
        <v>6080</v>
      </c>
      <c r="BB39" s="105"/>
      <c r="BC39" s="105"/>
      <c r="BD39" s="105"/>
      <c r="BE39" s="92">
        <f t="shared" si="202"/>
        <v>3091</v>
      </c>
      <c r="BF39" s="92">
        <f t="shared" si="203"/>
        <v>2989</v>
      </c>
      <c r="BG39" s="92">
        <f t="shared" si="203"/>
        <v>6080</v>
      </c>
      <c r="BH39" s="117">
        <f t="shared" si="205"/>
        <v>0.66559000861326445</v>
      </c>
      <c r="BI39" s="117">
        <f t="shared" si="206"/>
        <v>0.65247762497271333</v>
      </c>
      <c r="BJ39" s="117">
        <f t="shared" si="207"/>
        <v>0.65907859078590791</v>
      </c>
      <c r="BK39" s="28">
        <v>95</v>
      </c>
      <c r="BL39" s="28">
        <v>84</v>
      </c>
      <c r="BM39" s="28">
        <f t="shared" si="266"/>
        <v>179</v>
      </c>
      <c r="BN39" s="92">
        <v>16</v>
      </c>
      <c r="BO39" s="92">
        <v>36</v>
      </c>
      <c r="BP39" s="92">
        <f t="shared" si="267"/>
        <v>52</v>
      </c>
      <c r="BQ39" s="105"/>
      <c r="BR39" s="105"/>
      <c r="BS39" s="105"/>
      <c r="BT39" s="92">
        <f t="shared" si="482"/>
        <v>16</v>
      </c>
      <c r="BU39" s="92">
        <f t="shared" si="268"/>
        <v>36</v>
      </c>
      <c r="BV39" s="92">
        <f t="shared" si="268"/>
        <v>52</v>
      </c>
      <c r="BW39" s="117">
        <f t="shared" si="270"/>
        <v>0.16842105263157894</v>
      </c>
      <c r="BX39" s="117">
        <f t="shared" si="271"/>
        <v>0.42857142857142855</v>
      </c>
      <c r="BY39" s="117">
        <f t="shared" si="272"/>
        <v>0.29050279329608941</v>
      </c>
      <c r="BZ39" s="98">
        <f t="shared" ref="BZ39:BZ43" si="554">AV39+BK39</f>
        <v>4739</v>
      </c>
      <c r="CA39" s="98">
        <f t="shared" ref="CA39:CA43" si="555">AW39+BL39</f>
        <v>4665</v>
      </c>
      <c r="CB39" s="98">
        <f t="shared" ref="CB39:CB43" si="556">AX39+BM39</f>
        <v>9404</v>
      </c>
      <c r="CC39" s="28">
        <f t="shared" si="211"/>
        <v>3107</v>
      </c>
      <c r="CD39" s="28">
        <f t="shared" si="212"/>
        <v>3025</v>
      </c>
      <c r="CE39" s="28">
        <f t="shared" si="213"/>
        <v>6132</v>
      </c>
      <c r="CF39" s="106"/>
      <c r="CG39" s="106"/>
      <c r="CH39" s="106"/>
      <c r="CI39" s="28">
        <f t="shared" ref="CI39:CI43" si="557">BE39+BT39</f>
        <v>3107</v>
      </c>
      <c r="CJ39" s="28">
        <f t="shared" ref="CJ39:CJ43" si="558">BF39+BU39</f>
        <v>3025</v>
      </c>
      <c r="CK39" s="28">
        <f t="shared" ref="CK39:CK43" si="559">BG39+BV39</f>
        <v>6132</v>
      </c>
      <c r="CL39" s="117">
        <f t="shared" si="454"/>
        <v>0.65562354927199828</v>
      </c>
      <c r="CM39" s="117">
        <f t="shared" si="218"/>
        <v>0.64844587352625938</v>
      </c>
      <c r="CN39" s="117">
        <f t="shared" si="219"/>
        <v>0.65206295193534669</v>
      </c>
      <c r="CO39" s="92">
        <v>7905</v>
      </c>
      <c r="CP39" s="92">
        <v>7934</v>
      </c>
      <c r="CQ39" s="92">
        <f t="shared" si="220"/>
        <v>15839</v>
      </c>
      <c r="CR39" s="92">
        <v>3614</v>
      </c>
      <c r="CS39" s="92">
        <v>3023</v>
      </c>
      <c r="CT39" s="92">
        <f t="shared" si="221"/>
        <v>6637</v>
      </c>
      <c r="CU39" s="105"/>
      <c r="CV39" s="105"/>
      <c r="CW39" s="105"/>
      <c r="CX39" s="92">
        <f t="shared" si="222"/>
        <v>3614</v>
      </c>
      <c r="CY39" s="92">
        <f t="shared" si="223"/>
        <v>3023</v>
      </c>
      <c r="CZ39" s="92">
        <f t="shared" si="223"/>
        <v>6637</v>
      </c>
      <c r="DA39" s="117">
        <f t="shared" si="273"/>
        <v>0.45717900063251105</v>
      </c>
      <c r="DB39" s="117">
        <f t="shared" si="225"/>
        <v>0.38101840181497354</v>
      </c>
      <c r="DC39" s="117">
        <f t="shared" si="226"/>
        <v>0.41902897910221604</v>
      </c>
      <c r="DD39" s="28">
        <v>139</v>
      </c>
      <c r="DE39" s="28">
        <v>170</v>
      </c>
      <c r="DF39" s="28">
        <f t="shared" si="274"/>
        <v>309</v>
      </c>
      <c r="DG39" s="92">
        <v>29</v>
      </c>
      <c r="DH39" s="92">
        <v>40</v>
      </c>
      <c r="DI39" s="92">
        <f t="shared" si="275"/>
        <v>69</v>
      </c>
      <c r="DJ39" s="105"/>
      <c r="DK39" s="105"/>
      <c r="DL39" s="105"/>
      <c r="DM39" s="92">
        <f t="shared" si="276"/>
        <v>29</v>
      </c>
      <c r="DN39" s="92">
        <f t="shared" si="277"/>
        <v>40</v>
      </c>
      <c r="DO39" s="92">
        <f t="shared" si="277"/>
        <v>69</v>
      </c>
      <c r="DP39" s="116">
        <f t="shared" si="279"/>
        <v>0.20863309352517986</v>
      </c>
      <c r="DQ39" s="116">
        <f t="shared" si="280"/>
        <v>0.23529411764705882</v>
      </c>
      <c r="DR39" s="116">
        <f t="shared" si="281"/>
        <v>0.22330097087378642</v>
      </c>
      <c r="DS39" s="98">
        <f t="shared" si="227"/>
        <v>8044</v>
      </c>
      <c r="DT39" s="98">
        <f t="shared" si="228"/>
        <v>8104</v>
      </c>
      <c r="DU39" s="28">
        <f t="shared" si="229"/>
        <v>16148</v>
      </c>
      <c r="DV39" s="28">
        <f t="shared" si="230"/>
        <v>3643</v>
      </c>
      <c r="DW39" s="28">
        <f t="shared" si="231"/>
        <v>3063</v>
      </c>
      <c r="DX39" s="28">
        <f t="shared" si="232"/>
        <v>6706</v>
      </c>
      <c r="DY39" s="106"/>
      <c r="DZ39" s="106"/>
      <c r="EA39" s="106"/>
      <c r="EB39" s="28">
        <f t="shared" si="233"/>
        <v>3643</v>
      </c>
      <c r="EC39" s="28">
        <f t="shared" si="234"/>
        <v>3063</v>
      </c>
      <c r="ED39" s="28">
        <f t="shared" si="235"/>
        <v>6706</v>
      </c>
      <c r="EE39" s="117">
        <f t="shared" si="459"/>
        <v>0.45288413724515164</v>
      </c>
      <c r="EF39" s="117">
        <f t="shared" si="236"/>
        <v>0.3779615004935834</v>
      </c>
      <c r="EG39" s="117">
        <f t="shared" si="237"/>
        <v>0.4152836264552886</v>
      </c>
      <c r="EH39" s="28">
        <f t="shared" si="238"/>
        <v>14822</v>
      </c>
      <c r="EI39" s="28">
        <f t="shared" si="239"/>
        <v>14467</v>
      </c>
      <c r="EJ39" s="28">
        <f t="shared" si="239"/>
        <v>29289</v>
      </c>
      <c r="EK39" s="28">
        <v>2325</v>
      </c>
      <c r="EL39" s="28">
        <v>2155</v>
      </c>
      <c r="EM39" s="28">
        <f t="shared" si="241"/>
        <v>4480</v>
      </c>
      <c r="EN39" s="100">
        <f t="shared" si="470"/>
        <v>15.686142221022804</v>
      </c>
      <c r="EO39" s="93">
        <f t="shared" si="471"/>
        <v>14.895970138936891</v>
      </c>
      <c r="EP39" s="93">
        <f t="shared" si="472"/>
        <v>15.295844856430742</v>
      </c>
      <c r="EQ39" s="28">
        <f t="shared" si="245"/>
        <v>3107</v>
      </c>
      <c r="ER39" s="28">
        <f t="shared" si="246"/>
        <v>3025</v>
      </c>
      <c r="ES39" s="28">
        <f t="shared" si="246"/>
        <v>6132</v>
      </c>
      <c r="ET39" s="28">
        <v>510</v>
      </c>
      <c r="EU39" s="28">
        <v>456</v>
      </c>
      <c r="EV39" s="28">
        <f t="shared" si="248"/>
        <v>966</v>
      </c>
      <c r="EW39" s="93">
        <f t="shared" si="473"/>
        <v>16.414547795300933</v>
      </c>
      <c r="EX39" s="93">
        <f t="shared" si="474"/>
        <v>15.074380165289256</v>
      </c>
      <c r="EY39" s="93">
        <f t="shared" si="474"/>
        <v>15.753424657534246</v>
      </c>
      <c r="EZ39" s="28">
        <f t="shared" si="252"/>
        <v>3643</v>
      </c>
      <c r="FA39" s="28">
        <f t="shared" si="253"/>
        <v>3063</v>
      </c>
      <c r="FB39" s="28">
        <f t="shared" si="253"/>
        <v>6706</v>
      </c>
      <c r="FC39" s="28">
        <v>128</v>
      </c>
      <c r="FD39" s="28">
        <v>104</v>
      </c>
      <c r="FE39" s="28">
        <f t="shared" si="255"/>
        <v>232</v>
      </c>
      <c r="FF39" s="93">
        <f t="shared" si="475"/>
        <v>3.5135877024430413</v>
      </c>
      <c r="FG39" s="93">
        <f t="shared" si="476"/>
        <v>3.3953640222004569</v>
      </c>
      <c r="FH39" s="93">
        <f t="shared" si="477"/>
        <v>3.4595884282731881</v>
      </c>
    </row>
    <row r="40" spans="1:164" ht="27" customHeight="1">
      <c r="A40" s="94">
        <v>31</v>
      </c>
      <c r="B40" s="118" t="s">
        <v>263</v>
      </c>
      <c r="C40" s="75">
        <v>1520426</v>
      </c>
      <c r="D40" s="75">
        <v>1338045</v>
      </c>
      <c r="E40" s="75">
        <f>C40+D40</f>
        <v>2858471</v>
      </c>
      <c r="F40" s="75">
        <v>1167948</v>
      </c>
      <c r="G40" s="75">
        <v>1159662</v>
      </c>
      <c r="H40" s="75">
        <f t="shared" si="183"/>
        <v>2327610</v>
      </c>
      <c r="I40" s="75">
        <v>181</v>
      </c>
      <c r="J40" s="75">
        <v>64</v>
      </c>
      <c r="K40" s="75">
        <f t="shared" si="443"/>
        <v>245</v>
      </c>
      <c r="L40" s="97">
        <f t="shared" si="460"/>
        <v>1168129</v>
      </c>
      <c r="M40" s="98">
        <f t="shared" si="461"/>
        <v>1159726</v>
      </c>
      <c r="N40" s="98">
        <f t="shared" si="462"/>
        <v>2327855</v>
      </c>
      <c r="O40" s="117">
        <f t="shared" si="187"/>
        <v>0.76829059750359441</v>
      </c>
      <c r="P40" s="117">
        <f t="shared" si="188"/>
        <v>0.86673168690141211</v>
      </c>
      <c r="Q40" s="117">
        <f t="shared" si="189"/>
        <v>0.8143706897848535</v>
      </c>
      <c r="R40" s="28">
        <v>113777</v>
      </c>
      <c r="S40" s="28">
        <v>26244</v>
      </c>
      <c r="T40" s="28">
        <f t="shared" si="478"/>
        <v>140021</v>
      </c>
      <c r="U40" s="28">
        <v>86223</v>
      </c>
      <c r="V40" s="28">
        <v>20409</v>
      </c>
      <c r="W40" s="28">
        <f t="shared" si="258"/>
        <v>106632</v>
      </c>
      <c r="X40" s="28">
        <v>25</v>
      </c>
      <c r="Y40" s="28">
        <v>3</v>
      </c>
      <c r="Z40" s="28">
        <f t="shared" si="483"/>
        <v>28</v>
      </c>
      <c r="AA40" s="28">
        <f t="shared" si="259"/>
        <v>86248</v>
      </c>
      <c r="AB40" s="28">
        <f t="shared" si="260"/>
        <v>20412</v>
      </c>
      <c r="AC40" s="28">
        <f t="shared" si="261"/>
        <v>106660</v>
      </c>
      <c r="AD40" s="117">
        <f t="shared" ref="AD40:AD43" si="560">AA40/R40</f>
        <v>0.75804424444307728</v>
      </c>
      <c r="AE40" s="117">
        <f t="shared" ref="AE40:AE43" si="561">AB40/S40</f>
        <v>0.77777777777777779</v>
      </c>
      <c r="AF40" s="117">
        <f t="shared" si="481"/>
        <v>0.76174288142492907</v>
      </c>
      <c r="AG40" s="28">
        <f t="shared" si="190"/>
        <v>1634203</v>
      </c>
      <c r="AH40" s="28">
        <f t="shared" si="191"/>
        <v>1364289</v>
      </c>
      <c r="AI40" s="28">
        <f t="shared" si="191"/>
        <v>2998492</v>
      </c>
      <c r="AJ40" s="28">
        <f t="shared" si="193"/>
        <v>1254171</v>
      </c>
      <c r="AK40" s="28">
        <f t="shared" si="194"/>
        <v>1180071</v>
      </c>
      <c r="AL40" s="28">
        <f t="shared" si="194"/>
        <v>2434242</v>
      </c>
      <c r="AM40" s="28">
        <f t="shared" si="447"/>
        <v>206</v>
      </c>
      <c r="AN40" s="28">
        <f t="shared" si="265"/>
        <v>67</v>
      </c>
      <c r="AO40" s="28">
        <f t="shared" si="265"/>
        <v>273</v>
      </c>
      <c r="AP40" s="28">
        <f t="shared" si="195"/>
        <v>1254377</v>
      </c>
      <c r="AQ40" s="28">
        <f t="shared" si="196"/>
        <v>1180138</v>
      </c>
      <c r="AR40" s="28">
        <f t="shared" si="196"/>
        <v>2434515</v>
      </c>
      <c r="AS40" s="117">
        <f t="shared" si="197"/>
        <v>0.76757722265838457</v>
      </c>
      <c r="AT40" s="117">
        <f t="shared" si="198"/>
        <v>0.86502053450551897</v>
      </c>
      <c r="AU40" s="117">
        <f t="shared" si="199"/>
        <v>0.81191312166248897</v>
      </c>
      <c r="AV40" s="92">
        <v>345966</v>
      </c>
      <c r="AW40" s="92">
        <v>301752</v>
      </c>
      <c r="AX40" s="92">
        <f t="shared" si="200"/>
        <v>647718</v>
      </c>
      <c r="AY40" s="92">
        <v>242066</v>
      </c>
      <c r="AZ40" s="92">
        <v>238925</v>
      </c>
      <c r="BA40" s="92">
        <f t="shared" si="201"/>
        <v>480991</v>
      </c>
      <c r="BB40" s="92">
        <v>27</v>
      </c>
      <c r="BC40" s="92">
        <v>16</v>
      </c>
      <c r="BD40" s="92">
        <f t="shared" si="448"/>
        <v>43</v>
      </c>
      <c r="BE40" s="92">
        <f t="shared" si="202"/>
        <v>242093</v>
      </c>
      <c r="BF40" s="92">
        <f t="shared" si="203"/>
        <v>238941</v>
      </c>
      <c r="BG40" s="92">
        <f t="shared" si="203"/>
        <v>481034</v>
      </c>
      <c r="BH40" s="117">
        <f t="shared" si="205"/>
        <v>0.69975951394067626</v>
      </c>
      <c r="BI40" s="117">
        <f t="shared" si="206"/>
        <v>0.79184562157003102</v>
      </c>
      <c r="BJ40" s="117">
        <f t="shared" si="207"/>
        <v>0.74265961421482807</v>
      </c>
      <c r="BK40" s="28">
        <v>20183</v>
      </c>
      <c r="BL40" s="28">
        <v>4238</v>
      </c>
      <c r="BM40" s="28">
        <f t="shared" si="266"/>
        <v>24421</v>
      </c>
      <c r="BN40" s="92">
        <v>12768</v>
      </c>
      <c r="BO40" s="92">
        <v>2781</v>
      </c>
      <c r="BP40" s="92">
        <f t="shared" si="267"/>
        <v>15549</v>
      </c>
      <c r="BQ40" s="92">
        <v>5</v>
      </c>
      <c r="BR40" s="92">
        <v>1</v>
      </c>
      <c r="BS40" s="92">
        <f t="shared" si="484"/>
        <v>6</v>
      </c>
      <c r="BT40" s="92">
        <f t="shared" si="482"/>
        <v>12773</v>
      </c>
      <c r="BU40" s="92">
        <f t="shared" si="268"/>
        <v>2782</v>
      </c>
      <c r="BV40" s="92">
        <f t="shared" si="268"/>
        <v>15555</v>
      </c>
      <c r="BW40" s="117">
        <f t="shared" si="270"/>
        <v>0.63285933706584752</v>
      </c>
      <c r="BX40" s="117">
        <f t="shared" si="271"/>
        <v>0.65644171779141103</v>
      </c>
      <c r="BY40" s="117">
        <f t="shared" si="272"/>
        <v>0.63695180377543914</v>
      </c>
      <c r="BZ40" s="98">
        <f t="shared" si="554"/>
        <v>366149</v>
      </c>
      <c r="CA40" s="98">
        <f t="shared" si="555"/>
        <v>305990</v>
      </c>
      <c r="CB40" s="98">
        <f t="shared" si="556"/>
        <v>672139</v>
      </c>
      <c r="CC40" s="28">
        <f t="shared" si="211"/>
        <v>254834</v>
      </c>
      <c r="CD40" s="28">
        <f t="shared" si="212"/>
        <v>241706</v>
      </c>
      <c r="CE40" s="28">
        <f t="shared" si="213"/>
        <v>496540</v>
      </c>
      <c r="CF40" s="28">
        <f t="shared" si="449"/>
        <v>32</v>
      </c>
      <c r="CG40" s="28">
        <f t="shared" si="450"/>
        <v>17</v>
      </c>
      <c r="CH40" s="28">
        <f t="shared" si="451"/>
        <v>49</v>
      </c>
      <c r="CI40" s="28">
        <f t="shared" si="557"/>
        <v>254866</v>
      </c>
      <c r="CJ40" s="28">
        <f t="shared" si="558"/>
        <v>241723</v>
      </c>
      <c r="CK40" s="28">
        <f t="shared" si="559"/>
        <v>496589</v>
      </c>
      <c r="CL40" s="117">
        <f t="shared" si="454"/>
        <v>0.6960718177572518</v>
      </c>
      <c r="CM40" s="117">
        <f t="shared" si="218"/>
        <v>0.78997026046602825</v>
      </c>
      <c r="CN40" s="117">
        <f t="shared" si="219"/>
        <v>0.7388189050181585</v>
      </c>
      <c r="CO40" s="92">
        <v>11391</v>
      </c>
      <c r="CP40" s="92">
        <v>9445</v>
      </c>
      <c r="CQ40" s="92">
        <f t="shared" si="220"/>
        <v>20836</v>
      </c>
      <c r="CR40" s="92">
        <v>8118</v>
      </c>
      <c r="CS40" s="92">
        <v>7552</v>
      </c>
      <c r="CT40" s="92">
        <f t="shared" si="221"/>
        <v>15670</v>
      </c>
      <c r="CU40" s="92">
        <v>1</v>
      </c>
      <c r="CV40" s="92">
        <v>1</v>
      </c>
      <c r="CW40" s="92">
        <f t="shared" si="455"/>
        <v>2</v>
      </c>
      <c r="CX40" s="92">
        <f t="shared" si="222"/>
        <v>8119</v>
      </c>
      <c r="CY40" s="92">
        <f t="shared" si="223"/>
        <v>7553</v>
      </c>
      <c r="CZ40" s="92">
        <f t="shared" si="223"/>
        <v>15672</v>
      </c>
      <c r="DA40" s="117">
        <f t="shared" si="273"/>
        <v>0.71275568431217629</v>
      </c>
      <c r="DB40" s="117">
        <f t="shared" si="225"/>
        <v>0.79968237162519851</v>
      </c>
      <c r="DC40" s="117">
        <f t="shared" si="226"/>
        <v>0.75215972355538496</v>
      </c>
      <c r="DD40" s="28">
        <v>1207</v>
      </c>
      <c r="DE40" s="28">
        <v>259</v>
      </c>
      <c r="DF40" s="28">
        <f t="shared" si="274"/>
        <v>1466</v>
      </c>
      <c r="DG40" s="92">
        <v>808</v>
      </c>
      <c r="DH40" s="92">
        <v>177</v>
      </c>
      <c r="DI40" s="92">
        <f t="shared" si="275"/>
        <v>985</v>
      </c>
      <c r="DJ40" s="92">
        <v>1</v>
      </c>
      <c r="DK40" s="92">
        <v>0</v>
      </c>
      <c r="DL40" s="92">
        <f t="shared" si="488"/>
        <v>1</v>
      </c>
      <c r="DM40" s="92">
        <f t="shared" si="276"/>
        <v>809</v>
      </c>
      <c r="DN40" s="92">
        <f t="shared" si="277"/>
        <v>177</v>
      </c>
      <c r="DO40" s="92">
        <f t="shared" si="277"/>
        <v>986</v>
      </c>
      <c r="DP40" s="116">
        <f t="shared" si="279"/>
        <v>0.67025683512841761</v>
      </c>
      <c r="DQ40" s="116">
        <f t="shared" si="280"/>
        <v>0.68339768339768336</v>
      </c>
      <c r="DR40" s="116">
        <f t="shared" si="281"/>
        <v>0.67257844474761252</v>
      </c>
      <c r="DS40" s="98">
        <f t="shared" si="227"/>
        <v>12598</v>
      </c>
      <c r="DT40" s="98">
        <f t="shared" si="228"/>
        <v>9704</v>
      </c>
      <c r="DU40" s="28">
        <f t="shared" si="229"/>
        <v>22302</v>
      </c>
      <c r="DV40" s="28">
        <f t="shared" si="230"/>
        <v>8926</v>
      </c>
      <c r="DW40" s="28">
        <f t="shared" si="231"/>
        <v>7729</v>
      </c>
      <c r="DX40" s="28">
        <f t="shared" si="232"/>
        <v>16655</v>
      </c>
      <c r="DY40" s="28">
        <f t="shared" si="456"/>
        <v>2</v>
      </c>
      <c r="DZ40" s="28">
        <f t="shared" si="457"/>
        <v>1</v>
      </c>
      <c r="EA40" s="28">
        <f t="shared" si="458"/>
        <v>3</v>
      </c>
      <c r="EB40" s="28">
        <f t="shared" si="233"/>
        <v>8928</v>
      </c>
      <c r="EC40" s="28">
        <f t="shared" si="234"/>
        <v>7730</v>
      </c>
      <c r="ED40" s="28">
        <f t="shared" si="235"/>
        <v>16658</v>
      </c>
      <c r="EE40" s="117">
        <f t="shared" si="459"/>
        <v>0.7086839180822353</v>
      </c>
      <c r="EF40" s="117">
        <f t="shared" si="236"/>
        <v>0.79657873042044514</v>
      </c>
      <c r="EG40" s="117">
        <f t="shared" si="237"/>
        <v>0.74692852658954356</v>
      </c>
      <c r="EH40" s="28">
        <f t="shared" si="238"/>
        <v>1254377</v>
      </c>
      <c r="EI40" s="28">
        <f t="shared" si="239"/>
        <v>1180138</v>
      </c>
      <c r="EJ40" s="28">
        <f t="shared" si="239"/>
        <v>2434515</v>
      </c>
      <c r="EK40" s="28">
        <v>823632</v>
      </c>
      <c r="EL40" s="28">
        <v>887607</v>
      </c>
      <c r="EM40" s="28">
        <f t="shared" si="241"/>
        <v>1711239</v>
      </c>
      <c r="EN40" s="100">
        <f t="shared" si="470"/>
        <v>65.66064269354429</v>
      </c>
      <c r="EO40" s="93">
        <f t="shared" si="471"/>
        <v>75.212136207799432</v>
      </c>
      <c r="EP40" s="93">
        <f t="shared" si="472"/>
        <v>70.290756064349566</v>
      </c>
      <c r="EQ40" s="28">
        <f t="shared" si="245"/>
        <v>254866</v>
      </c>
      <c r="ER40" s="28">
        <f t="shared" si="246"/>
        <v>241723</v>
      </c>
      <c r="ES40" s="28">
        <f t="shared" si="246"/>
        <v>496589</v>
      </c>
      <c r="ET40" s="28">
        <v>154120</v>
      </c>
      <c r="EU40" s="28">
        <v>164020</v>
      </c>
      <c r="EV40" s="28">
        <f t="shared" si="248"/>
        <v>318140</v>
      </c>
      <c r="EW40" s="93">
        <f t="shared" si="473"/>
        <v>60.470992600032957</v>
      </c>
      <c r="EX40" s="93">
        <f t="shared" si="474"/>
        <v>67.854527703197462</v>
      </c>
      <c r="EY40" s="93">
        <f t="shared" si="474"/>
        <v>64.065051783265432</v>
      </c>
      <c r="EZ40" s="28">
        <f t="shared" si="252"/>
        <v>8928</v>
      </c>
      <c r="FA40" s="28">
        <f t="shared" si="253"/>
        <v>7730</v>
      </c>
      <c r="FB40" s="28">
        <f t="shared" si="253"/>
        <v>16658</v>
      </c>
      <c r="FC40" s="28">
        <v>6079</v>
      </c>
      <c r="FD40" s="28">
        <v>5450</v>
      </c>
      <c r="FE40" s="28">
        <f t="shared" si="255"/>
        <v>11529</v>
      </c>
      <c r="FF40" s="93">
        <f t="shared" si="475"/>
        <v>68.089157706093189</v>
      </c>
      <c r="FG40" s="93">
        <f t="shared" si="476"/>
        <v>70.504527813712812</v>
      </c>
      <c r="FH40" s="93">
        <f t="shared" si="477"/>
        <v>69.20998919438108</v>
      </c>
    </row>
    <row r="41" spans="1:164" ht="27" customHeight="1">
      <c r="A41" s="94">
        <v>32</v>
      </c>
      <c r="B41" s="118" t="s">
        <v>169</v>
      </c>
      <c r="C41" s="75">
        <v>71473</v>
      </c>
      <c r="D41" s="75">
        <v>73962</v>
      </c>
      <c r="E41" s="75">
        <f>C41+D41</f>
        <v>145435</v>
      </c>
      <c r="F41" s="75">
        <v>50328</v>
      </c>
      <c r="G41" s="75">
        <v>58810</v>
      </c>
      <c r="H41" s="75">
        <f t="shared" si="183"/>
        <v>109138</v>
      </c>
      <c r="I41" s="105"/>
      <c r="J41" s="105"/>
      <c r="K41" s="105"/>
      <c r="L41" s="97">
        <f t="shared" si="460"/>
        <v>50328</v>
      </c>
      <c r="M41" s="98">
        <f t="shared" si="461"/>
        <v>58810</v>
      </c>
      <c r="N41" s="98">
        <f t="shared" si="462"/>
        <v>109138</v>
      </c>
      <c r="O41" s="117">
        <f t="shared" si="187"/>
        <v>0.70415401620192242</v>
      </c>
      <c r="P41" s="117">
        <f t="shared" si="188"/>
        <v>0.79513804386036069</v>
      </c>
      <c r="Q41" s="117">
        <f t="shared" si="189"/>
        <v>0.75042458830405334</v>
      </c>
      <c r="R41" s="28">
        <v>3141</v>
      </c>
      <c r="S41" s="28">
        <v>1997</v>
      </c>
      <c r="T41" s="28">
        <f t="shared" si="478"/>
        <v>5138</v>
      </c>
      <c r="U41" s="28">
        <v>977</v>
      </c>
      <c r="V41" s="28">
        <v>826</v>
      </c>
      <c r="W41" s="28">
        <f t="shared" si="258"/>
        <v>1803</v>
      </c>
      <c r="X41" s="105"/>
      <c r="Y41" s="105"/>
      <c r="Z41" s="105"/>
      <c r="AA41" s="28">
        <f t="shared" si="259"/>
        <v>977</v>
      </c>
      <c r="AB41" s="28">
        <f t="shared" si="260"/>
        <v>826</v>
      </c>
      <c r="AC41" s="28">
        <f t="shared" si="261"/>
        <v>1803</v>
      </c>
      <c r="AD41" s="117">
        <f t="shared" si="560"/>
        <v>0.31104743712193567</v>
      </c>
      <c r="AE41" s="117">
        <f t="shared" si="561"/>
        <v>0.41362043064596893</v>
      </c>
      <c r="AF41" s="117">
        <f t="shared" si="481"/>
        <v>0.35091475282210977</v>
      </c>
      <c r="AG41" s="28">
        <f t="shared" si="190"/>
        <v>74614</v>
      </c>
      <c r="AH41" s="28">
        <f t="shared" si="191"/>
        <v>75959</v>
      </c>
      <c r="AI41" s="28">
        <f t="shared" si="191"/>
        <v>150573</v>
      </c>
      <c r="AJ41" s="28">
        <f t="shared" si="193"/>
        <v>51305</v>
      </c>
      <c r="AK41" s="28">
        <f t="shared" si="194"/>
        <v>59636</v>
      </c>
      <c r="AL41" s="28">
        <f t="shared" si="194"/>
        <v>110941</v>
      </c>
      <c r="AM41" s="105"/>
      <c r="AN41" s="105"/>
      <c r="AO41" s="105"/>
      <c r="AP41" s="28">
        <f t="shared" si="195"/>
        <v>51305</v>
      </c>
      <c r="AQ41" s="28">
        <f t="shared" si="196"/>
        <v>59636</v>
      </c>
      <c r="AR41" s="28">
        <f t="shared" si="196"/>
        <v>110941</v>
      </c>
      <c r="AS41" s="117">
        <f t="shared" si="197"/>
        <v>0.68760554319564693</v>
      </c>
      <c r="AT41" s="117">
        <f t="shared" si="198"/>
        <v>0.78510775549967748</v>
      </c>
      <c r="AU41" s="117">
        <f t="shared" si="199"/>
        <v>0.73679212076534306</v>
      </c>
      <c r="AV41" s="92">
        <v>20476</v>
      </c>
      <c r="AW41" s="92">
        <v>21219</v>
      </c>
      <c r="AX41" s="92">
        <f t="shared" si="200"/>
        <v>41695</v>
      </c>
      <c r="AY41" s="92">
        <v>12974</v>
      </c>
      <c r="AZ41" s="92">
        <v>15369</v>
      </c>
      <c r="BA41" s="92">
        <f t="shared" si="201"/>
        <v>28343</v>
      </c>
      <c r="BB41" s="105"/>
      <c r="BC41" s="105"/>
      <c r="BD41" s="105"/>
      <c r="BE41" s="92">
        <f t="shared" si="202"/>
        <v>12974</v>
      </c>
      <c r="BF41" s="92">
        <f t="shared" si="203"/>
        <v>15369</v>
      </c>
      <c r="BG41" s="92">
        <f t="shared" si="203"/>
        <v>28343</v>
      </c>
      <c r="BH41" s="117">
        <f t="shared" si="205"/>
        <v>0.6336198476264896</v>
      </c>
      <c r="BI41" s="117">
        <f t="shared" si="206"/>
        <v>0.72430369008907114</v>
      </c>
      <c r="BJ41" s="117">
        <f t="shared" si="207"/>
        <v>0.6797697565655354</v>
      </c>
      <c r="BK41" s="31">
        <v>1207</v>
      </c>
      <c r="BL41" s="31">
        <v>782</v>
      </c>
      <c r="BM41" s="28">
        <f t="shared" si="266"/>
        <v>1989</v>
      </c>
      <c r="BN41" s="92">
        <v>351</v>
      </c>
      <c r="BO41" s="92">
        <v>279</v>
      </c>
      <c r="BP41" s="92">
        <f t="shared" si="267"/>
        <v>630</v>
      </c>
      <c r="BQ41" s="105"/>
      <c r="BR41" s="105"/>
      <c r="BS41" s="105"/>
      <c r="BT41" s="92">
        <f t="shared" si="482"/>
        <v>351</v>
      </c>
      <c r="BU41" s="92">
        <f t="shared" si="268"/>
        <v>279</v>
      </c>
      <c r="BV41" s="92">
        <f t="shared" si="268"/>
        <v>630</v>
      </c>
      <c r="BW41" s="117">
        <f t="shared" si="270"/>
        <v>0.29080364540182269</v>
      </c>
      <c r="BX41" s="117">
        <f t="shared" si="271"/>
        <v>0.35677749360613809</v>
      </c>
      <c r="BY41" s="117">
        <f t="shared" si="272"/>
        <v>0.31674208144796379</v>
      </c>
      <c r="BZ41" s="98">
        <f t="shared" si="554"/>
        <v>21683</v>
      </c>
      <c r="CA41" s="98">
        <f t="shared" si="555"/>
        <v>22001</v>
      </c>
      <c r="CB41" s="98">
        <f t="shared" si="556"/>
        <v>43684</v>
      </c>
      <c r="CC41" s="28">
        <f t="shared" si="211"/>
        <v>13325</v>
      </c>
      <c r="CD41" s="28">
        <f t="shared" si="212"/>
        <v>15648</v>
      </c>
      <c r="CE41" s="28">
        <f t="shared" si="213"/>
        <v>28973</v>
      </c>
      <c r="CF41" s="105"/>
      <c r="CG41" s="105"/>
      <c r="CH41" s="105"/>
      <c r="CI41" s="28">
        <f t="shared" si="557"/>
        <v>13325</v>
      </c>
      <c r="CJ41" s="28">
        <f t="shared" si="558"/>
        <v>15648</v>
      </c>
      <c r="CK41" s="28">
        <f t="shared" si="559"/>
        <v>28973</v>
      </c>
      <c r="CL41" s="117">
        <f t="shared" si="454"/>
        <v>0.61453673384679242</v>
      </c>
      <c r="CM41" s="117">
        <f t="shared" si="218"/>
        <v>0.71124039816371987</v>
      </c>
      <c r="CN41" s="117">
        <f t="shared" si="219"/>
        <v>0.66324054573756985</v>
      </c>
      <c r="CO41" s="92">
        <v>2455</v>
      </c>
      <c r="CP41" s="92">
        <v>2676</v>
      </c>
      <c r="CQ41" s="92">
        <f t="shared" si="220"/>
        <v>5131</v>
      </c>
      <c r="CR41" s="92">
        <v>1711</v>
      </c>
      <c r="CS41" s="92">
        <v>2124</v>
      </c>
      <c r="CT41" s="92">
        <f t="shared" si="221"/>
        <v>3835</v>
      </c>
      <c r="CU41" s="105"/>
      <c r="CV41" s="105"/>
      <c r="CW41" s="105"/>
      <c r="CX41" s="92">
        <f t="shared" si="222"/>
        <v>1711</v>
      </c>
      <c r="CY41" s="92">
        <f t="shared" si="223"/>
        <v>2124</v>
      </c>
      <c r="CZ41" s="92">
        <f t="shared" si="223"/>
        <v>3835</v>
      </c>
      <c r="DA41" s="117">
        <f t="shared" si="273"/>
        <v>0.69694501018329935</v>
      </c>
      <c r="DB41" s="117">
        <f t="shared" si="225"/>
        <v>0.79372197309417036</v>
      </c>
      <c r="DC41" s="117">
        <f t="shared" si="226"/>
        <v>0.74741765737672972</v>
      </c>
      <c r="DD41" s="31">
        <v>85</v>
      </c>
      <c r="DE41" s="31">
        <v>71</v>
      </c>
      <c r="DF41" s="28">
        <f t="shared" si="274"/>
        <v>156</v>
      </c>
      <c r="DG41" s="92">
        <v>26</v>
      </c>
      <c r="DH41" s="92">
        <v>33</v>
      </c>
      <c r="DI41" s="92">
        <f t="shared" si="275"/>
        <v>59</v>
      </c>
      <c r="DJ41" s="105"/>
      <c r="DK41" s="105"/>
      <c r="DL41" s="105"/>
      <c r="DM41" s="92">
        <f t="shared" si="276"/>
        <v>26</v>
      </c>
      <c r="DN41" s="92">
        <f t="shared" si="277"/>
        <v>33</v>
      </c>
      <c r="DO41" s="92">
        <f t="shared" si="277"/>
        <v>59</v>
      </c>
      <c r="DP41" s="116">
        <f t="shared" si="279"/>
        <v>0.30588235294117649</v>
      </c>
      <c r="DQ41" s="116">
        <f t="shared" si="280"/>
        <v>0.46478873239436619</v>
      </c>
      <c r="DR41" s="116">
        <f t="shared" si="281"/>
        <v>0.37820512820512819</v>
      </c>
      <c r="DS41" s="98">
        <f t="shared" si="227"/>
        <v>2540</v>
      </c>
      <c r="DT41" s="98">
        <f t="shared" si="228"/>
        <v>2747</v>
      </c>
      <c r="DU41" s="28">
        <f t="shared" si="229"/>
        <v>5287</v>
      </c>
      <c r="DV41" s="28">
        <f t="shared" si="230"/>
        <v>1737</v>
      </c>
      <c r="DW41" s="28">
        <f t="shared" si="231"/>
        <v>2157</v>
      </c>
      <c r="DX41" s="28">
        <f t="shared" si="232"/>
        <v>3894</v>
      </c>
      <c r="DY41" s="105"/>
      <c r="DZ41" s="105"/>
      <c r="EA41" s="105"/>
      <c r="EB41" s="28">
        <f t="shared" si="233"/>
        <v>1737</v>
      </c>
      <c r="EC41" s="28">
        <f t="shared" si="234"/>
        <v>2157</v>
      </c>
      <c r="ED41" s="28">
        <f t="shared" si="235"/>
        <v>3894</v>
      </c>
      <c r="EE41" s="117">
        <f t="shared" si="459"/>
        <v>0.68385826771653546</v>
      </c>
      <c r="EF41" s="117">
        <f t="shared" si="236"/>
        <v>0.78522024026210413</v>
      </c>
      <c r="EG41" s="117">
        <f t="shared" si="237"/>
        <v>0.7365235483260828</v>
      </c>
      <c r="EH41" s="28">
        <f t="shared" si="238"/>
        <v>51305</v>
      </c>
      <c r="EI41" s="28">
        <f t="shared" si="239"/>
        <v>59636</v>
      </c>
      <c r="EJ41" s="28">
        <f t="shared" si="239"/>
        <v>110941</v>
      </c>
      <c r="EK41" s="32">
        <v>12783</v>
      </c>
      <c r="EL41" s="32">
        <v>18737</v>
      </c>
      <c r="EM41" s="28">
        <f t="shared" si="241"/>
        <v>31520</v>
      </c>
      <c r="EN41" s="100">
        <f t="shared" si="470"/>
        <v>24.915700224149692</v>
      </c>
      <c r="EO41" s="93">
        <f t="shared" si="471"/>
        <v>31.418941578912065</v>
      </c>
      <c r="EP41" s="93">
        <f t="shared" si="472"/>
        <v>28.41149800344327</v>
      </c>
      <c r="EQ41" s="28">
        <f t="shared" si="245"/>
        <v>13325</v>
      </c>
      <c r="ER41" s="28">
        <f t="shared" si="246"/>
        <v>15648</v>
      </c>
      <c r="ES41" s="28">
        <f t="shared" si="246"/>
        <v>28973</v>
      </c>
      <c r="ET41" s="32">
        <v>2194</v>
      </c>
      <c r="EU41" s="32">
        <v>3389</v>
      </c>
      <c r="EV41" s="28">
        <f t="shared" si="248"/>
        <v>5583</v>
      </c>
      <c r="EW41" s="93">
        <f t="shared" si="473"/>
        <v>16.465290806754222</v>
      </c>
      <c r="EX41" s="93">
        <f t="shared" si="474"/>
        <v>21.657719836400819</v>
      </c>
      <c r="EY41" s="93">
        <f t="shared" si="474"/>
        <v>19.269664860387255</v>
      </c>
      <c r="EZ41" s="28">
        <f t="shared" si="252"/>
        <v>1737</v>
      </c>
      <c r="FA41" s="28">
        <f t="shared" si="253"/>
        <v>2157</v>
      </c>
      <c r="FB41" s="28">
        <f t="shared" si="253"/>
        <v>3894</v>
      </c>
      <c r="FC41" s="32">
        <v>454</v>
      </c>
      <c r="FD41" s="32">
        <v>632</v>
      </c>
      <c r="FE41" s="28">
        <f t="shared" si="255"/>
        <v>1086</v>
      </c>
      <c r="FF41" s="93">
        <f t="shared" si="475"/>
        <v>26.137017846862406</v>
      </c>
      <c r="FG41" s="93">
        <f t="shared" si="476"/>
        <v>29.299953639313863</v>
      </c>
      <c r="FH41" s="93">
        <f t="shared" si="477"/>
        <v>27.889060092449924</v>
      </c>
    </row>
    <row r="42" spans="1:164" ht="28.5">
      <c r="A42" s="94">
        <v>33</v>
      </c>
      <c r="B42" s="118" t="s">
        <v>228</v>
      </c>
      <c r="C42" s="75">
        <v>473003</v>
      </c>
      <c r="D42" s="75">
        <v>587495</v>
      </c>
      <c r="E42" s="75">
        <f>C42+D42</f>
        <v>1060498</v>
      </c>
      <c r="F42" s="75">
        <v>412446</v>
      </c>
      <c r="G42" s="75">
        <v>462117</v>
      </c>
      <c r="H42" s="75">
        <f>F42+G42</f>
        <v>874563</v>
      </c>
      <c r="I42" s="105"/>
      <c r="J42" s="105"/>
      <c r="K42" s="105"/>
      <c r="L42" s="97">
        <f>F42+I42</f>
        <v>412446</v>
      </c>
      <c r="M42" s="98">
        <f>G42+J42</f>
        <v>462117</v>
      </c>
      <c r="N42" s="98">
        <f>H42+K42</f>
        <v>874563</v>
      </c>
      <c r="O42" s="117">
        <f>L42/C42</f>
        <v>0.87197332786472814</v>
      </c>
      <c r="P42" s="117">
        <f>M42/D42</f>
        <v>0.78658882203252789</v>
      </c>
      <c r="Q42" s="117">
        <f>N42/E42</f>
        <v>0.82467199372370337</v>
      </c>
      <c r="R42" s="28">
        <v>466</v>
      </c>
      <c r="S42" s="28">
        <v>159</v>
      </c>
      <c r="T42" s="28">
        <f>R42+S42</f>
        <v>625</v>
      </c>
      <c r="U42" s="28">
        <v>358</v>
      </c>
      <c r="V42" s="28">
        <v>63</v>
      </c>
      <c r="W42" s="28">
        <f>U42+V42</f>
        <v>421</v>
      </c>
      <c r="X42" s="106"/>
      <c r="Y42" s="106"/>
      <c r="Z42" s="106"/>
      <c r="AA42" s="28">
        <f>U42+X42</f>
        <v>358</v>
      </c>
      <c r="AB42" s="28">
        <f>V42+Y42</f>
        <v>63</v>
      </c>
      <c r="AC42" s="28">
        <f>W42+Z42</f>
        <v>421</v>
      </c>
      <c r="AD42" s="117">
        <f>AA42/R42</f>
        <v>0.76824034334763946</v>
      </c>
      <c r="AE42" s="117">
        <f>AB42/S42</f>
        <v>0.39622641509433965</v>
      </c>
      <c r="AF42" s="117">
        <f>AC42/T42</f>
        <v>0.67359999999999998</v>
      </c>
      <c r="AG42" s="28">
        <f t="shared" ref="AG42:AL42" si="562">C42+R42</f>
        <v>473469</v>
      </c>
      <c r="AH42" s="28">
        <f t="shared" si="562"/>
        <v>587654</v>
      </c>
      <c r="AI42" s="28">
        <f t="shared" si="562"/>
        <v>1061123</v>
      </c>
      <c r="AJ42" s="28">
        <f t="shared" si="562"/>
        <v>412804</v>
      </c>
      <c r="AK42" s="28">
        <f t="shared" si="562"/>
        <v>462180</v>
      </c>
      <c r="AL42" s="28">
        <f t="shared" si="562"/>
        <v>874984</v>
      </c>
      <c r="AM42" s="106"/>
      <c r="AN42" s="106"/>
      <c r="AO42" s="106"/>
      <c r="AP42" s="28">
        <f>L42+AA42</f>
        <v>412804</v>
      </c>
      <c r="AQ42" s="28">
        <f>M42+AB42</f>
        <v>462180</v>
      </c>
      <c r="AR42" s="28">
        <f>N42+AC42</f>
        <v>874984</v>
      </c>
      <c r="AS42" s="117">
        <f>AP42/AG42</f>
        <v>0.87187123127385324</v>
      </c>
      <c r="AT42" s="117">
        <f>AQ42/AH42</f>
        <v>0.78648320270090899</v>
      </c>
      <c r="AU42" s="117">
        <f>AR42/AI42</f>
        <v>0.82458301252540944</v>
      </c>
      <c r="AV42" s="92">
        <v>139447</v>
      </c>
      <c r="AW42" s="92">
        <v>164679</v>
      </c>
      <c r="AX42" s="92">
        <f>+AV42+AW42</f>
        <v>304126</v>
      </c>
      <c r="AY42" s="92">
        <v>116600</v>
      </c>
      <c r="AZ42" s="92">
        <v>122050</v>
      </c>
      <c r="BA42" s="92">
        <f>+AY42+AZ42</f>
        <v>238650</v>
      </c>
      <c r="BB42" s="105"/>
      <c r="BC42" s="105"/>
      <c r="BD42" s="105"/>
      <c r="BE42" s="92">
        <f>+AY42+BB42</f>
        <v>116600</v>
      </c>
      <c r="BF42" s="92">
        <f>+AZ42+BC42</f>
        <v>122050</v>
      </c>
      <c r="BG42" s="92">
        <f>+BA42+BD42</f>
        <v>238650</v>
      </c>
      <c r="BH42" s="117">
        <f>BE42/AV42</f>
        <v>0.83615997475743475</v>
      </c>
      <c r="BI42" s="117">
        <f>BF42/AW42</f>
        <v>0.74113882158623745</v>
      </c>
      <c r="BJ42" s="117">
        <f>BG42/AX42</f>
        <v>0.78470765406443377</v>
      </c>
      <c r="BK42" s="28">
        <v>83</v>
      </c>
      <c r="BL42" s="28">
        <v>22</v>
      </c>
      <c r="BM42" s="28">
        <f>BK42+BL42</f>
        <v>105</v>
      </c>
      <c r="BN42" s="92">
        <v>70</v>
      </c>
      <c r="BO42" s="92">
        <v>10</v>
      </c>
      <c r="BP42" s="92">
        <f>BN42+BO42</f>
        <v>80</v>
      </c>
      <c r="BQ42" s="105"/>
      <c r="BR42" s="105"/>
      <c r="BS42" s="105"/>
      <c r="BT42" s="92">
        <f>+BN42+BQ42</f>
        <v>70</v>
      </c>
      <c r="BU42" s="92">
        <f>+BO42+BR42</f>
        <v>10</v>
      </c>
      <c r="BV42" s="92">
        <f>+BP42+BS42</f>
        <v>80</v>
      </c>
      <c r="BW42" s="117">
        <f>BT42/BK42</f>
        <v>0.84337349397590367</v>
      </c>
      <c r="BX42" s="117">
        <f>BU42/BL42</f>
        <v>0.45454545454545453</v>
      </c>
      <c r="BY42" s="117">
        <f>BV42/BM42</f>
        <v>0.76190476190476186</v>
      </c>
      <c r="BZ42" s="98">
        <f t="shared" ref="BZ42:CE42" si="563">AV42+BK42</f>
        <v>139530</v>
      </c>
      <c r="CA42" s="98">
        <f t="shared" si="563"/>
        <v>164701</v>
      </c>
      <c r="CB42" s="98">
        <f t="shared" si="563"/>
        <v>304231</v>
      </c>
      <c r="CC42" s="28">
        <f t="shared" si="563"/>
        <v>116670</v>
      </c>
      <c r="CD42" s="28">
        <f t="shared" si="563"/>
        <v>122060</v>
      </c>
      <c r="CE42" s="28">
        <f t="shared" si="563"/>
        <v>238730</v>
      </c>
      <c r="CF42" s="106"/>
      <c r="CG42" s="106"/>
      <c r="CH42" s="106"/>
      <c r="CI42" s="28">
        <f>BE42+BT42</f>
        <v>116670</v>
      </c>
      <c r="CJ42" s="28">
        <f>BF42+BU42</f>
        <v>122060</v>
      </c>
      <c r="CK42" s="28">
        <f>BG42+BV42</f>
        <v>238730</v>
      </c>
      <c r="CL42" s="117">
        <f>CI42/BZ42</f>
        <v>0.83616426574930125</v>
      </c>
      <c r="CM42" s="117">
        <f>CJ42/CA42</f>
        <v>0.74110053976600021</v>
      </c>
      <c r="CN42" s="117">
        <f>CK42/CB42</f>
        <v>0.78469978404567586</v>
      </c>
      <c r="CO42" s="92">
        <v>27618</v>
      </c>
      <c r="CP42" s="92">
        <v>35521</v>
      </c>
      <c r="CQ42" s="92">
        <f>+CO42+CP42</f>
        <v>63139</v>
      </c>
      <c r="CR42" s="92">
        <v>20038</v>
      </c>
      <c r="CS42" s="92">
        <v>21529</v>
      </c>
      <c r="CT42" s="92">
        <f>+CR42+CS42</f>
        <v>41567</v>
      </c>
      <c r="CU42" s="105"/>
      <c r="CV42" s="105"/>
      <c r="CW42" s="105"/>
      <c r="CX42" s="92">
        <f>+CR42+CU42</f>
        <v>20038</v>
      </c>
      <c r="CY42" s="92">
        <f>+CS42+CV42</f>
        <v>21529</v>
      </c>
      <c r="CZ42" s="92">
        <f>+CT42+CW42</f>
        <v>41567</v>
      </c>
      <c r="DA42" s="117">
        <f>CX42/CO42</f>
        <v>0.72554131363603447</v>
      </c>
      <c r="DB42" s="117">
        <f>CY42/CP42</f>
        <v>0.60609217082852396</v>
      </c>
      <c r="DC42" s="117">
        <f>CZ42/CQ42</f>
        <v>0.65834112038518189</v>
      </c>
      <c r="DD42" s="28">
        <v>28</v>
      </c>
      <c r="DE42" s="28">
        <v>10</v>
      </c>
      <c r="DF42" s="28">
        <f>DD42+DE42</f>
        <v>38</v>
      </c>
      <c r="DG42" s="92">
        <v>13</v>
      </c>
      <c r="DH42" s="92">
        <v>5</v>
      </c>
      <c r="DI42" s="92">
        <f>+DG42+DH42</f>
        <v>18</v>
      </c>
      <c r="DJ42" s="105"/>
      <c r="DK42" s="105"/>
      <c r="DL42" s="105"/>
      <c r="DM42" s="92">
        <f>+DG42+DJ42</f>
        <v>13</v>
      </c>
      <c r="DN42" s="92">
        <f>+DH42+DK42</f>
        <v>5</v>
      </c>
      <c r="DO42" s="92">
        <f>+DI42+DL42</f>
        <v>18</v>
      </c>
      <c r="DP42" s="116">
        <f>DM42/DD42</f>
        <v>0.4642857142857143</v>
      </c>
      <c r="DQ42" s="116">
        <f>DN42/DE42</f>
        <v>0.5</v>
      </c>
      <c r="DR42" s="116">
        <f>DO42/DF42</f>
        <v>0.47368421052631576</v>
      </c>
      <c r="DS42" s="98">
        <f t="shared" ref="DS42:DX42" si="564">CO42+DD42</f>
        <v>27646</v>
      </c>
      <c r="DT42" s="98">
        <f t="shared" si="564"/>
        <v>35531</v>
      </c>
      <c r="DU42" s="28">
        <f t="shared" si="564"/>
        <v>63177</v>
      </c>
      <c r="DV42" s="28">
        <f t="shared" si="564"/>
        <v>20051</v>
      </c>
      <c r="DW42" s="28">
        <f t="shared" si="564"/>
        <v>21534</v>
      </c>
      <c r="DX42" s="28">
        <f t="shared" si="564"/>
        <v>41585</v>
      </c>
      <c r="DY42" s="106"/>
      <c r="DZ42" s="106"/>
      <c r="EA42" s="106"/>
      <c r="EB42" s="28">
        <f>CX42+DM42</f>
        <v>20051</v>
      </c>
      <c r="EC42" s="28">
        <f>CY42+DN42</f>
        <v>21534</v>
      </c>
      <c r="ED42" s="28">
        <f>CZ42+DO42</f>
        <v>41585</v>
      </c>
      <c r="EE42" s="117">
        <f>EB42/DS42</f>
        <v>0.72527671272516825</v>
      </c>
      <c r="EF42" s="117">
        <f>EC42/DT42</f>
        <v>0.60606231178407588</v>
      </c>
      <c r="EG42" s="117">
        <f>ED42/DU42</f>
        <v>0.65823005207591367</v>
      </c>
      <c r="EH42" s="28">
        <f>+AP42</f>
        <v>412804</v>
      </c>
      <c r="EI42" s="28">
        <f>+AQ42</f>
        <v>462180</v>
      </c>
      <c r="EJ42" s="28">
        <f>+AR42</f>
        <v>874984</v>
      </c>
      <c r="EK42" s="28">
        <f>27813+36860</f>
        <v>64673</v>
      </c>
      <c r="EL42" s="28">
        <f>20599+33974</f>
        <v>54573</v>
      </c>
      <c r="EM42" s="28">
        <f>EK42+EL42</f>
        <v>119246</v>
      </c>
      <c r="EN42" s="100">
        <f>+EK42*100/EH42</f>
        <v>15.666757105066811</v>
      </c>
      <c r="EO42" s="93">
        <f>+EL42*100/EI42</f>
        <v>11.807737245229131</v>
      </c>
      <c r="EP42" s="93">
        <f>+EM42*100/EJ42</f>
        <v>13.628363490075246</v>
      </c>
      <c r="EQ42" s="28">
        <f>+CI42</f>
        <v>116670</v>
      </c>
      <c r="ER42" s="28">
        <f>+CJ42</f>
        <v>122060</v>
      </c>
      <c r="ES42" s="28">
        <f>+CK42</f>
        <v>238730</v>
      </c>
      <c r="ET42" s="28">
        <f>4152+7165</f>
        <v>11317</v>
      </c>
      <c r="EU42" s="28">
        <f>2688+5667</f>
        <v>8355</v>
      </c>
      <c r="EV42" s="28">
        <f>ET42+EU42</f>
        <v>19672</v>
      </c>
      <c r="EW42" s="93">
        <f>+ET42*100/EQ42</f>
        <v>9.7000085711836803</v>
      </c>
      <c r="EX42" s="93">
        <f>+EU42*100/ER42</f>
        <v>6.8449942651155169</v>
      </c>
      <c r="EY42" s="93">
        <f>+EV42*100/ES42</f>
        <v>8.2402714363506888</v>
      </c>
      <c r="EZ42" s="28">
        <f>+EB42</f>
        <v>20051</v>
      </c>
      <c r="FA42" s="28">
        <f>+EC42</f>
        <v>21534</v>
      </c>
      <c r="FB42" s="28">
        <f>+ED42</f>
        <v>41585</v>
      </c>
      <c r="FC42" s="28">
        <f>253+722</f>
        <v>975</v>
      </c>
      <c r="FD42" s="28">
        <f>180+517</f>
        <v>697</v>
      </c>
      <c r="FE42" s="28">
        <f>FC42+FD42</f>
        <v>1672</v>
      </c>
      <c r="FF42" s="93">
        <f>+FC42*100/EZ42</f>
        <v>4.8626003690588995</v>
      </c>
      <c r="FG42" s="93">
        <f>+FD42*100/FA42</f>
        <v>3.2367418965357109</v>
      </c>
      <c r="FH42" s="93">
        <f>+FE42*100/FB42</f>
        <v>4.0206805338463392</v>
      </c>
    </row>
    <row r="43" spans="1:164" ht="27" customHeight="1">
      <c r="A43" s="94">
        <v>34</v>
      </c>
      <c r="B43" s="118" t="s">
        <v>171</v>
      </c>
      <c r="C43" s="75">
        <v>14322</v>
      </c>
      <c r="D43" s="75">
        <v>35489</v>
      </c>
      <c r="E43" s="75">
        <f t="shared" si="182"/>
        <v>49811</v>
      </c>
      <c r="F43" s="75">
        <v>11937</v>
      </c>
      <c r="G43" s="75">
        <v>26315</v>
      </c>
      <c r="H43" s="75">
        <f t="shared" si="183"/>
        <v>38252</v>
      </c>
      <c r="I43" s="105"/>
      <c r="J43" s="105"/>
      <c r="K43" s="105"/>
      <c r="L43" s="97">
        <f t="shared" si="460"/>
        <v>11937</v>
      </c>
      <c r="M43" s="98">
        <f t="shared" si="461"/>
        <v>26315</v>
      </c>
      <c r="N43" s="98">
        <f t="shared" si="462"/>
        <v>38252</v>
      </c>
      <c r="O43" s="117">
        <f t="shared" ref="O43:O50" si="565">L43/C43</f>
        <v>0.83347297863426895</v>
      </c>
      <c r="P43" s="117">
        <f t="shared" si="188"/>
        <v>0.74149736538082223</v>
      </c>
      <c r="Q43" s="117">
        <f t="shared" si="189"/>
        <v>0.76794282387424462</v>
      </c>
      <c r="R43" s="28">
        <v>1517</v>
      </c>
      <c r="S43" s="28">
        <v>787</v>
      </c>
      <c r="T43" s="28">
        <f t="shared" si="478"/>
        <v>2304</v>
      </c>
      <c r="U43" s="28">
        <v>1212</v>
      </c>
      <c r="V43" s="28">
        <v>652</v>
      </c>
      <c r="W43" s="28">
        <f t="shared" si="258"/>
        <v>1864</v>
      </c>
      <c r="X43" s="106"/>
      <c r="Y43" s="106"/>
      <c r="Z43" s="106"/>
      <c r="AA43" s="28">
        <f t="shared" si="259"/>
        <v>1212</v>
      </c>
      <c r="AB43" s="28">
        <f t="shared" si="260"/>
        <v>652</v>
      </c>
      <c r="AC43" s="28">
        <f t="shared" si="261"/>
        <v>1864</v>
      </c>
      <c r="AD43" s="117">
        <f t="shared" si="560"/>
        <v>0.79894528675016485</v>
      </c>
      <c r="AE43" s="117">
        <f t="shared" si="561"/>
        <v>0.82846251588310038</v>
      </c>
      <c r="AF43" s="117">
        <f t="shared" si="481"/>
        <v>0.80902777777777779</v>
      </c>
      <c r="AG43" s="28">
        <f t="shared" si="190"/>
        <v>15839</v>
      </c>
      <c r="AH43" s="28">
        <f t="shared" si="191"/>
        <v>36276</v>
      </c>
      <c r="AI43" s="28">
        <f t="shared" si="191"/>
        <v>52115</v>
      </c>
      <c r="AJ43" s="28">
        <f t="shared" si="193"/>
        <v>13149</v>
      </c>
      <c r="AK43" s="28">
        <f t="shared" si="194"/>
        <v>26967</v>
      </c>
      <c r="AL43" s="28">
        <f t="shared" si="194"/>
        <v>40116</v>
      </c>
      <c r="AM43" s="106"/>
      <c r="AN43" s="106"/>
      <c r="AO43" s="106"/>
      <c r="AP43" s="28">
        <f t="shared" si="195"/>
        <v>13149</v>
      </c>
      <c r="AQ43" s="28">
        <f t="shared" si="196"/>
        <v>26967</v>
      </c>
      <c r="AR43" s="28">
        <f t="shared" si="196"/>
        <v>40116</v>
      </c>
      <c r="AS43" s="117">
        <f t="shared" si="197"/>
        <v>0.830166045836227</v>
      </c>
      <c r="AT43" s="117">
        <f t="shared" si="198"/>
        <v>0.74338405557393317</v>
      </c>
      <c r="AU43" s="117">
        <f t="shared" si="199"/>
        <v>0.7697591864146599</v>
      </c>
      <c r="AV43" s="92">
        <v>308</v>
      </c>
      <c r="AW43" s="92">
        <v>602</v>
      </c>
      <c r="AX43" s="92">
        <f t="shared" si="200"/>
        <v>910</v>
      </c>
      <c r="AY43" s="92">
        <v>244</v>
      </c>
      <c r="AZ43" s="92">
        <v>394</v>
      </c>
      <c r="BA43" s="92">
        <f t="shared" si="201"/>
        <v>638</v>
      </c>
      <c r="BB43" s="105"/>
      <c r="BC43" s="105"/>
      <c r="BD43" s="105"/>
      <c r="BE43" s="92">
        <f t="shared" si="202"/>
        <v>244</v>
      </c>
      <c r="BF43" s="92">
        <f t="shared" si="203"/>
        <v>394</v>
      </c>
      <c r="BG43" s="92">
        <f t="shared" si="203"/>
        <v>638</v>
      </c>
      <c r="BH43" s="117">
        <f t="shared" si="205"/>
        <v>0.79220779220779225</v>
      </c>
      <c r="BI43" s="117">
        <f t="shared" si="206"/>
        <v>0.654485049833887</v>
      </c>
      <c r="BJ43" s="117">
        <f t="shared" si="207"/>
        <v>0.70109890109890105</v>
      </c>
      <c r="BK43" s="28">
        <v>104</v>
      </c>
      <c r="BL43" s="28">
        <v>36</v>
      </c>
      <c r="BM43" s="28">
        <f t="shared" si="266"/>
        <v>140</v>
      </c>
      <c r="BN43" s="92">
        <v>58</v>
      </c>
      <c r="BO43" s="92">
        <v>23</v>
      </c>
      <c r="BP43" s="92">
        <f t="shared" si="267"/>
        <v>81</v>
      </c>
      <c r="BQ43" s="105"/>
      <c r="BR43" s="105"/>
      <c r="BS43" s="105"/>
      <c r="BT43" s="92">
        <f t="shared" si="482"/>
        <v>58</v>
      </c>
      <c r="BU43" s="92">
        <f t="shared" si="268"/>
        <v>23</v>
      </c>
      <c r="BV43" s="92">
        <f t="shared" si="268"/>
        <v>81</v>
      </c>
      <c r="BW43" s="117">
        <f t="shared" si="270"/>
        <v>0.55769230769230771</v>
      </c>
      <c r="BX43" s="117">
        <f t="shared" si="271"/>
        <v>0.63888888888888884</v>
      </c>
      <c r="BY43" s="117">
        <f t="shared" si="272"/>
        <v>0.57857142857142863</v>
      </c>
      <c r="BZ43" s="98">
        <f t="shared" si="554"/>
        <v>412</v>
      </c>
      <c r="CA43" s="98">
        <f t="shared" si="555"/>
        <v>638</v>
      </c>
      <c r="CB43" s="98">
        <f t="shared" si="556"/>
        <v>1050</v>
      </c>
      <c r="CC43" s="28">
        <f t="shared" si="211"/>
        <v>302</v>
      </c>
      <c r="CD43" s="28">
        <f t="shared" si="212"/>
        <v>417</v>
      </c>
      <c r="CE43" s="28">
        <f t="shared" si="213"/>
        <v>719</v>
      </c>
      <c r="CF43" s="106"/>
      <c r="CG43" s="106"/>
      <c r="CH43" s="106"/>
      <c r="CI43" s="28">
        <f t="shared" si="557"/>
        <v>302</v>
      </c>
      <c r="CJ43" s="28">
        <f t="shared" si="558"/>
        <v>417</v>
      </c>
      <c r="CK43" s="28">
        <f t="shared" si="559"/>
        <v>719</v>
      </c>
      <c r="CL43" s="117">
        <f t="shared" si="454"/>
        <v>0.73300970873786409</v>
      </c>
      <c r="CM43" s="117">
        <f t="shared" si="218"/>
        <v>0.65360501567398122</v>
      </c>
      <c r="CN43" s="117">
        <f t="shared" si="219"/>
        <v>0.68476190476190479</v>
      </c>
      <c r="CO43" s="92">
        <v>150</v>
      </c>
      <c r="CP43" s="92">
        <v>183</v>
      </c>
      <c r="CQ43" s="92">
        <f t="shared" si="220"/>
        <v>333</v>
      </c>
      <c r="CR43" s="92">
        <v>114</v>
      </c>
      <c r="CS43" s="92">
        <v>98</v>
      </c>
      <c r="CT43" s="92">
        <f t="shared" si="221"/>
        <v>212</v>
      </c>
      <c r="CU43" s="105"/>
      <c r="CV43" s="105"/>
      <c r="CW43" s="105"/>
      <c r="CX43" s="92">
        <f t="shared" si="222"/>
        <v>114</v>
      </c>
      <c r="CY43" s="92">
        <f t="shared" si="223"/>
        <v>98</v>
      </c>
      <c r="CZ43" s="92">
        <f t="shared" si="223"/>
        <v>212</v>
      </c>
      <c r="DA43" s="117">
        <f t="shared" si="273"/>
        <v>0.76</v>
      </c>
      <c r="DB43" s="117">
        <f t="shared" si="225"/>
        <v>0.53551912568306015</v>
      </c>
      <c r="DC43" s="117">
        <f t="shared" si="226"/>
        <v>0.63663663663663661</v>
      </c>
      <c r="DD43" s="28">
        <v>39</v>
      </c>
      <c r="DE43" s="28">
        <v>26</v>
      </c>
      <c r="DF43" s="28">
        <f t="shared" si="274"/>
        <v>65</v>
      </c>
      <c r="DG43" s="92">
        <v>24</v>
      </c>
      <c r="DH43" s="92">
        <v>15</v>
      </c>
      <c r="DI43" s="92">
        <f t="shared" si="275"/>
        <v>39</v>
      </c>
      <c r="DJ43" s="105"/>
      <c r="DK43" s="105"/>
      <c r="DL43" s="105"/>
      <c r="DM43" s="92">
        <f t="shared" si="276"/>
        <v>24</v>
      </c>
      <c r="DN43" s="92">
        <f t="shared" si="277"/>
        <v>15</v>
      </c>
      <c r="DO43" s="92">
        <f t="shared" si="277"/>
        <v>39</v>
      </c>
      <c r="DP43" s="116">
        <f t="shared" si="279"/>
        <v>0.61538461538461542</v>
      </c>
      <c r="DQ43" s="116">
        <f t="shared" si="280"/>
        <v>0.57692307692307687</v>
      </c>
      <c r="DR43" s="116">
        <f t="shared" si="281"/>
        <v>0.6</v>
      </c>
      <c r="DS43" s="98">
        <f t="shared" si="227"/>
        <v>189</v>
      </c>
      <c r="DT43" s="98">
        <f t="shared" si="228"/>
        <v>209</v>
      </c>
      <c r="DU43" s="28">
        <f t="shared" si="229"/>
        <v>398</v>
      </c>
      <c r="DV43" s="28">
        <f t="shared" si="230"/>
        <v>138</v>
      </c>
      <c r="DW43" s="28">
        <f t="shared" si="231"/>
        <v>113</v>
      </c>
      <c r="DX43" s="28">
        <f t="shared" si="232"/>
        <v>251</v>
      </c>
      <c r="DY43" s="106"/>
      <c r="DZ43" s="106"/>
      <c r="EA43" s="106"/>
      <c r="EB43" s="28">
        <f t="shared" si="233"/>
        <v>138</v>
      </c>
      <c r="EC43" s="28">
        <f t="shared" si="234"/>
        <v>113</v>
      </c>
      <c r="ED43" s="28">
        <f t="shared" si="235"/>
        <v>251</v>
      </c>
      <c r="EE43" s="117">
        <f t="shared" si="459"/>
        <v>0.73015873015873012</v>
      </c>
      <c r="EF43" s="117">
        <f t="shared" si="236"/>
        <v>0.54066985645933019</v>
      </c>
      <c r="EG43" s="117">
        <f t="shared" si="237"/>
        <v>0.6306532663316583</v>
      </c>
      <c r="EH43" s="28">
        <f t="shared" si="238"/>
        <v>13149</v>
      </c>
      <c r="EI43" s="28">
        <f t="shared" si="239"/>
        <v>26967</v>
      </c>
      <c r="EJ43" s="28">
        <f t="shared" si="239"/>
        <v>40116</v>
      </c>
      <c r="EK43" s="28">
        <v>1307</v>
      </c>
      <c r="EL43" s="28">
        <v>1846</v>
      </c>
      <c r="EM43" s="28">
        <f t="shared" si="241"/>
        <v>3153</v>
      </c>
      <c r="EN43" s="100">
        <f t="shared" si="470"/>
        <v>9.9399193855046004</v>
      </c>
      <c r="EO43" s="93">
        <f t="shared" si="471"/>
        <v>6.8454036414877439</v>
      </c>
      <c r="EP43" s="93">
        <f t="shared" si="472"/>
        <v>7.8597068501346099</v>
      </c>
      <c r="EQ43" s="28">
        <f t="shared" si="245"/>
        <v>302</v>
      </c>
      <c r="ER43" s="28">
        <f t="shared" si="246"/>
        <v>417</v>
      </c>
      <c r="ES43" s="28">
        <f t="shared" si="246"/>
        <v>719</v>
      </c>
      <c r="ET43" s="28">
        <v>10</v>
      </c>
      <c r="EU43" s="28">
        <v>11</v>
      </c>
      <c r="EV43" s="28">
        <f t="shared" si="248"/>
        <v>21</v>
      </c>
      <c r="EW43" s="93">
        <f t="shared" si="473"/>
        <v>3.3112582781456954</v>
      </c>
      <c r="EX43" s="93">
        <f t="shared" si="474"/>
        <v>2.6378896882494005</v>
      </c>
      <c r="EY43" s="93">
        <f t="shared" si="474"/>
        <v>2.9207232267037551</v>
      </c>
      <c r="EZ43" s="28">
        <f t="shared" si="252"/>
        <v>138</v>
      </c>
      <c r="FA43" s="28">
        <f t="shared" si="253"/>
        <v>113</v>
      </c>
      <c r="FB43" s="28">
        <f t="shared" si="253"/>
        <v>251</v>
      </c>
      <c r="FC43" s="28">
        <v>2</v>
      </c>
      <c r="FD43" s="28">
        <v>5</v>
      </c>
      <c r="FE43" s="28">
        <f t="shared" si="255"/>
        <v>7</v>
      </c>
      <c r="FF43" s="93">
        <f t="shared" si="475"/>
        <v>1.4492753623188406</v>
      </c>
      <c r="FG43" s="93">
        <f t="shared" si="476"/>
        <v>4.4247787610619467</v>
      </c>
      <c r="FH43" s="93">
        <f t="shared" si="477"/>
        <v>2.7888446215139444</v>
      </c>
    </row>
    <row r="44" spans="1:164" ht="27" customHeight="1">
      <c r="A44" s="94">
        <v>35</v>
      </c>
      <c r="B44" s="118" t="s">
        <v>264</v>
      </c>
      <c r="C44" s="96">
        <v>1485</v>
      </c>
      <c r="D44" s="96">
        <v>785</v>
      </c>
      <c r="E44" s="96">
        <f t="shared" ref="E44:E50" si="566">C44+D44</f>
        <v>2270</v>
      </c>
      <c r="F44" s="96">
        <v>1258</v>
      </c>
      <c r="G44" s="96">
        <v>667</v>
      </c>
      <c r="H44" s="96">
        <f t="shared" ref="H44:H50" si="567">F44+G44</f>
        <v>1925</v>
      </c>
      <c r="I44" s="96">
        <v>5</v>
      </c>
      <c r="J44" s="96">
        <v>0</v>
      </c>
      <c r="K44" s="96">
        <f>I44+J44</f>
        <v>5</v>
      </c>
      <c r="L44" s="97">
        <f t="shared" ref="L44:N50" si="568">F44+I44</f>
        <v>1263</v>
      </c>
      <c r="M44" s="98">
        <f t="shared" si="568"/>
        <v>667</v>
      </c>
      <c r="N44" s="98">
        <f t="shared" si="568"/>
        <v>1930</v>
      </c>
      <c r="O44" s="116">
        <f t="shared" si="565"/>
        <v>0.85050505050505054</v>
      </c>
      <c r="P44" s="116">
        <f t="shared" ref="P44:Q50" si="569">M44/D44</f>
        <v>0.84968152866242042</v>
      </c>
      <c r="Q44" s="116">
        <f t="shared" si="569"/>
        <v>0.85022026431718056</v>
      </c>
      <c r="R44" s="98">
        <v>4</v>
      </c>
      <c r="S44" s="98">
        <v>0</v>
      </c>
      <c r="T44" s="98">
        <f>R44+S44</f>
        <v>4</v>
      </c>
      <c r="U44" s="98">
        <v>4</v>
      </c>
      <c r="V44" s="98">
        <v>0</v>
      </c>
      <c r="W44" s="98">
        <f>U44+V44</f>
        <v>4</v>
      </c>
      <c r="X44" s="103"/>
      <c r="Y44" s="103"/>
      <c r="Z44" s="103"/>
      <c r="AA44" s="98">
        <f>U44+X44</f>
        <v>4</v>
      </c>
      <c r="AB44" s="98">
        <f>V44+Y44</f>
        <v>0</v>
      </c>
      <c r="AC44" s="98">
        <f>W44+Z44</f>
        <v>4</v>
      </c>
      <c r="AD44" s="116">
        <f t="shared" ref="AD44" si="570">AA44/R44</f>
        <v>1</v>
      </c>
      <c r="AE44" s="116">
        <v>0</v>
      </c>
      <c r="AF44" s="116">
        <f>AC44/T44</f>
        <v>1</v>
      </c>
      <c r="AG44" s="98">
        <f t="shared" ref="AG44:AR44" si="571">C44+R44</f>
        <v>1489</v>
      </c>
      <c r="AH44" s="98">
        <f t="shared" si="571"/>
        <v>785</v>
      </c>
      <c r="AI44" s="98">
        <f t="shared" si="571"/>
        <v>2274</v>
      </c>
      <c r="AJ44" s="98">
        <f t="shared" si="571"/>
        <v>1262</v>
      </c>
      <c r="AK44" s="98">
        <f t="shared" si="571"/>
        <v>667</v>
      </c>
      <c r="AL44" s="98">
        <f t="shared" si="571"/>
        <v>1929</v>
      </c>
      <c r="AM44" s="98">
        <f t="shared" si="571"/>
        <v>5</v>
      </c>
      <c r="AN44" s="98">
        <f t="shared" si="571"/>
        <v>0</v>
      </c>
      <c r="AO44" s="98">
        <f t="shared" si="571"/>
        <v>5</v>
      </c>
      <c r="AP44" s="98">
        <f t="shared" si="571"/>
        <v>1267</v>
      </c>
      <c r="AQ44" s="98">
        <f t="shared" si="571"/>
        <v>667</v>
      </c>
      <c r="AR44" s="98">
        <f t="shared" si="571"/>
        <v>1934</v>
      </c>
      <c r="AS44" s="116">
        <f t="shared" ref="AS44:AU50" si="572">AP44/AG44</f>
        <v>0.85090664875755539</v>
      </c>
      <c r="AT44" s="116">
        <f t="shared" si="572"/>
        <v>0.84968152866242042</v>
      </c>
      <c r="AU44" s="116">
        <f t="shared" si="572"/>
        <v>0.85048372911169745</v>
      </c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12"/>
      <c r="BI44" s="112"/>
      <c r="BJ44" s="112"/>
      <c r="BK44" s="103"/>
      <c r="BL44" s="103"/>
      <c r="BM44" s="103"/>
      <c r="BN44" s="104"/>
      <c r="BO44" s="104"/>
      <c r="BP44" s="104"/>
      <c r="BQ44" s="104"/>
      <c r="BR44" s="104"/>
      <c r="BS44" s="104"/>
      <c r="BT44" s="104"/>
      <c r="BU44" s="104"/>
      <c r="BV44" s="104"/>
      <c r="BW44" s="112"/>
      <c r="BX44" s="112"/>
      <c r="BY44" s="112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12"/>
      <c r="CM44" s="112"/>
      <c r="CN44" s="112"/>
      <c r="CO44" s="104"/>
      <c r="CP44" s="104"/>
      <c r="CQ44" s="104"/>
      <c r="CR44" s="104"/>
      <c r="CS44" s="104"/>
      <c r="CT44" s="104"/>
      <c r="CU44" s="104"/>
      <c r="CV44" s="104"/>
      <c r="CW44" s="104"/>
      <c r="CX44" s="104"/>
      <c r="CY44" s="104"/>
      <c r="CZ44" s="104"/>
      <c r="DA44" s="112"/>
      <c r="DB44" s="112"/>
      <c r="DC44" s="112"/>
      <c r="DD44" s="103"/>
      <c r="DE44" s="103"/>
      <c r="DF44" s="103"/>
      <c r="DG44" s="104"/>
      <c r="DH44" s="104"/>
      <c r="DI44" s="104"/>
      <c r="DJ44" s="104"/>
      <c r="DK44" s="104"/>
      <c r="DL44" s="104"/>
      <c r="DM44" s="104"/>
      <c r="DN44" s="104"/>
      <c r="DO44" s="104"/>
      <c r="DP44" s="112"/>
      <c r="DQ44" s="112"/>
      <c r="DR44" s="112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12"/>
      <c r="EF44" s="112"/>
      <c r="EG44" s="112"/>
      <c r="EH44" s="98">
        <f t="shared" ref="EH44:EI50" si="573">+AP44</f>
        <v>1267</v>
      </c>
      <c r="EI44" s="98">
        <f t="shared" si="573"/>
        <v>667</v>
      </c>
      <c r="EJ44" s="28">
        <f t="shared" si="239"/>
        <v>1934</v>
      </c>
      <c r="EK44" s="103"/>
      <c r="EL44" s="103"/>
      <c r="EM44" s="103"/>
      <c r="EN44" s="110"/>
      <c r="EO44" s="110"/>
      <c r="EP44" s="110"/>
      <c r="EQ44" s="103"/>
      <c r="ER44" s="103"/>
      <c r="ES44" s="103"/>
      <c r="ET44" s="103"/>
      <c r="EU44" s="103"/>
      <c r="EV44" s="103"/>
      <c r="EW44" s="110"/>
      <c r="EX44" s="110"/>
      <c r="EY44" s="110"/>
      <c r="EZ44" s="103"/>
      <c r="FA44" s="103"/>
      <c r="FB44" s="103"/>
      <c r="FC44" s="103"/>
      <c r="FD44" s="103"/>
      <c r="FE44" s="103"/>
      <c r="FF44" s="110"/>
      <c r="FG44" s="110"/>
      <c r="FH44" s="110"/>
    </row>
    <row r="45" spans="1:164" ht="28.5">
      <c r="A45" s="94">
        <v>36</v>
      </c>
      <c r="B45" s="118" t="s">
        <v>265</v>
      </c>
      <c r="C45" s="96">
        <v>876</v>
      </c>
      <c r="D45" s="96">
        <v>762</v>
      </c>
      <c r="E45" s="96">
        <f t="shared" si="566"/>
        <v>1638</v>
      </c>
      <c r="F45" s="96">
        <v>854</v>
      </c>
      <c r="G45" s="96">
        <v>719</v>
      </c>
      <c r="H45" s="96">
        <f t="shared" si="567"/>
        <v>1573</v>
      </c>
      <c r="I45" s="96">
        <v>8</v>
      </c>
      <c r="J45" s="96">
        <v>7</v>
      </c>
      <c r="K45" s="96">
        <f>I45+J45</f>
        <v>15</v>
      </c>
      <c r="L45" s="97">
        <f t="shared" si="568"/>
        <v>862</v>
      </c>
      <c r="M45" s="98">
        <f t="shared" si="568"/>
        <v>726</v>
      </c>
      <c r="N45" s="98">
        <f t="shared" si="568"/>
        <v>1588</v>
      </c>
      <c r="O45" s="116">
        <f t="shared" si="565"/>
        <v>0.98401826484018262</v>
      </c>
      <c r="P45" s="116">
        <f t="shared" si="569"/>
        <v>0.952755905511811</v>
      </c>
      <c r="Q45" s="116">
        <f t="shared" si="569"/>
        <v>0.96947496947496947</v>
      </c>
      <c r="R45" s="98">
        <v>0</v>
      </c>
      <c r="S45" s="98">
        <v>293</v>
      </c>
      <c r="T45" s="98">
        <f>R45+S45</f>
        <v>293</v>
      </c>
      <c r="U45" s="98">
        <v>0</v>
      </c>
      <c r="V45" s="98">
        <v>76</v>
      </c>
      <c r="W45" s="98">
        <f>U45+V45</f>
        <v>76</v>
      </c>
      <c r="X45" s="98">
        <v>0</v>
      </c>
      <c r="Y45" s="98">
        <v>61</v>
      </c>
      <c r="Z45" s="98">
        <f>X45+Y45</f>
        <v>61</v>
      </c>
      <c r="AA45" s="98">
        <f t="shared" ref="AA45" si="574">U45+X45</f>
        <v>0</v>
      </c>
      <c r="AB45" s="98">
        <f t="shared" ref="AB45" si="575">V45+Y45</f>
        <v>137</v>
      </c>
      <c r="AC45" s="98">
        <f t="shared" ref="AC45" si="576">W45+Z45</f>
        <v>137</v>
      </c>
      <c r="AD45" s="116">
        <v>0</v>
      </c>
      <c r="AE45" s="116">
        <f>AB45/S45</f>
        <v>0.46757679180887374</v>
      </c>
      <c r="AF45" s="116">
        <f>AC45/T45</f>
        <v>0.46757679180887374</v>
      </c>
      <c r="AG45" s="98">
        <f t="shared" ref="AG45" si="577">C45+R45</f>
        <v>876</v>
      </c>
      <c r="AH45" s="98">
        <f t="shared" ref="AH45" si="578">D45+S45</f>
        <v>1055</v>
      </c>
      <c r="AI45" s="98">
        <f t="shared" ref="AI45:AI50" si="579">E45+T45</f>
        <v>1931</v>
      </c>
      <c r="AJ45" s="98">
        <f t="shared" ref="AJ45" si="580">F45+U45</f>
        <v>854</v>
      </c>
      <c r="AK45" s="98">
        <f t="shared" ref="AK45" si="581">G45+V45</f>
        <v>795</v>
      </c>
      <c r="AL45" s="98">
        <f t="shared" ref="AL45:AL50" si="582">H45+W45</f>
        <v>1649</v>
      </c>
      <c r="AM45" s="98">
        <f t="shared" ref="AM45" si="583">I45+X45</f>
        <v>8</v>
      </c>
      <c r="AN45" s="98">
        <f t="shared" ref="AN45" si="584">J45+Y45</f>
        <v>68</v>
      </c>
      <c r="AO45" s="98">
        <f>K45+Z45</f>
        <v>76</v>
      </c>
      <c r="AP45" s="98">
        <f t="shared" ref="AP45" si="585">L45+AA45</f>
        <v>862</v>
      </c>
      <c r="AQ45" s="98">
        <f t="shared" ref="AQ45" si="586">M45+AB45</f>
        <v>863</v>
      </c>
      <c r="AR45" s="98">
        <f t="shared" ref="AR45:AR50" si="587">N45+AC45</f>
        <v>1725</v>
      </c>
      <c r="AS45" s="116">
        <f t="shared" si="572"/>
        <v>0.98401826484018262</v>
      </c>
      <c r="AT45" s="116">
        <f t="shared" si="572"/>
        <v>0.81800947867298579</v>
      </c>
      <c r="AU45" s="116">
        <f t="shared" si="572"/>
        <v>0.89331952356292077</v>
      </c>
      <c r="AV45" s="99">
        <v>10</v>
      </c>
      <c r="AW45" s="99">
        <v>7</v>
      </c>
      <c r="AX45" s="99">
        <f t="shared" ref="AX45:AX50" si="588">+AV45+AW45</f>
        <v>17</v>
      </c>
      <c r="AY45" s="99">
        <v>10</v>
      </c>
      <c r="AZ45" s="99">
        <v>7</v>
      </c>
      <c r="BA45" s="99">
        <f t="shared" ref="BA45:BA50" si="589">+AY45+AZ45</f>
        <v>17</v>
      </c>
      <c r="BB45" s="104"/>
      <c r="BC45" s="104"/>
      <c r="BD45" s="104"/>
      <c r="BE45" s="99">
        <f t="shared" ref="BE45:BG50" si="590">+AY45+BB45</f>
        <v>10</v>
      </c>
      <c r="BF45" s="99">
        <f t="shared" si="590"/>
        <v>7</v>
      </c>
      <c r="BG45" s="99">
        <f t="shared" si="590"/>
        <v>17</v>
      </c>
      <c r="BH45" s="116">
        <f t="shared" ref="BH45:BJ50" si="591">BE45/AV45</f>
        <v>1</v>
      </c>
      <c r="BI45" s="116">
        <f t="shared" si="591"/>
        <v>1</v>
      </c>
      <c r="BJ45" s="116">
        <f t="shared" si="591"/>
        <v>1</v>
      </c>
      <c r="BK45" s="103"/>
      <c r="BL45" s="103"/>
      <c r="BM45" s="103"/>
      <c r="BN45" s="104"/>
      <c r="BO45" s="104"/>
      <c r="BP45" s="104"/>
      <c r="BQ45" s="104"/>
      <c r="BR45" s="104"/>
      <c r="BS45" s="104"/>
      <c r="BT45" s="104"/>
      <c r="BU45" s="104"/>
      <c r="BV45" s="104"/>
      <c r="BW45" s="112"/>
      <c r="BX45" s="112"/>
      <c r="BY45" s="112"/>
      <c r="BZ45" s="98">
        <f t="shared" ref="BZ45:CE50" si="592">AV45+BK45</f>
        <v>10</v>
      </c>
      <c r="CA45" s="98">
        <f t="shared" si="592"/>
        <v>7</v>
      </c>
      <c r="CB45" s="98">
        <f t="shared" si="592"/>
        <v>17</v>
      </c>
      <c r="CC45" s="98">
        <f t="shared" si="592"/>
        <v>10</v>
      </c>
      <c r="CD45" s="98">
        <f t="shared" si="592"/>
        <v>7</v>
      </c>
      <c r="CE45" s="98">
        <f t="shared" si="592"/>
        <v>17</v>
      </c>
      <c r="CF45" s="103"/>
      <c r="CG45" s="103"/>
      <c r="CH45" s="103"/>
      <c r="CI45" s="98">
        <f t="shared" ref="CI45:CK50" si="593">BE45+BT45</f>
        <v>10</v>
      </c>
      <c r="CJ45" s="98">
        <f t="shared" si="593"/>
        <v>7</v>
      </c>
      <c r="CK45" s="98">
        <f t="shared" si="593"/>
        <v>17</v>
      </c>
      <c r="CL45" s="116">
        <f t="shared" ref="CL45:CN50" si="594">CI45/BZ45</f>
        <v>1</v>
      </c>
      <c r="CM45" s="116">
        <f t="shared" si="594"/>
        <v>1</v>
      </c>
      <c r="CN45" s="116">
        <f t="shared" si="594"/>
        <v>1</v>
      </c>
      <c r="CO45" s="104"/>
      <c r="CP45" s="104"/>
      <c r="CQ45" s="104"/>
      <c r="CR45" s="104"/>
      <c r="CS45" s="104"/>
      <c r="CT45" s="104"/>
      <c r="CU45" s="104"/>
      <c r="CV45" s="104"/>
      <c r="CW45" s="104"/>
      <c r="CX45" s="104"/>
      <c r="CY45" s="104"/>
      <c r="CZ45" s="104"/>
      <c r="DA45" s="112"/>
      <c r="DB45" s="112"/>
      <c r="DC45" s="112"/>
      <c r="DD45" s="103"/>
      <c r="DE45" s="103"/>
      <c r="DF45" s="103"/>
      <c r="DG45" s="104"/>
      <c r="DH45" s="104"/>
      <c r="DI45" s="104"/>
      <c r="DJ45" s="104"/>
      <c r="DK45" s="104"/>
      <c r="DL45" s="104"/>
      <c r="DM45" s="104"/>
      <c r="DN45" s="104"/>
      <c r="DO45" s="104"/>
      <c r="DP45" s="112"/>
      <c r="DQ45" s="112"/>
      <c r="DR45" s="112"/>
      <c r="DS45" s="103"/>
      <c r="DT45" s="103"/>
      <c r="DU45" s="103"/>
      <c r="DV45" s="103"/>
      <c r="DW45" s="103"/>
      <c r="DX45" s="103"/>
      <c r="DY45" s="103"/>
      <c r="DZ45" s="103"/>
      <c r="EA45" s="103"/>
      <c r="EB45" s="103"/>
      <c r="EC45" s="103"/>
      <c r="ED45" s="103"/>
      <c r="EE45" s="112"/>
      <c r="EF45" s="112"/>
      <c r="EG45" s="112"/>
      <c r="EH45" s="98">
        <f t="shared" si="573"/>
        <v>862</v>
      </c>
      <c r="EI45" s="98">
        <f t="shared" si="573"/>
        <v>863</v>
      </c>
      <c r="EJ45" s="98">
        <f t="shared" ref="EJ45:EJ50" si="595">+AR45</f>
        <v>1725</v>
      </c>
      <c r="EK45" s="98">
        <v>848</v>
      </c>
      <c r="EL45" s="98">
        <v>740</v>
      </c>
      <c r="EM45" s="98">
        <f>EK45+EL45</f>
        <v>1588</v>
      </c>
      <c r="EN45" s="100">
        <f>+EK45*100/EH45</f>
        <v>98.375870069605568</v>
      </c>
      <c r="EO45" s="100">
        <f t="shared" ref="EO45" si="596">+EL45*100/EI45</f>
        <v>85.747392815758985</v>
      </c>
      <c r="EP45" s="100">
        <f t="shared" ref="EP45" si="597">+EM45*100/EJ45</f>
        <v>92.05797101449275</v>
      </c>
      <c r="EQ45" s="98">
        <f t="shared" ref="EQ45:ES50" si="598">+CI45</f>
        <v>10</v>
      </c>
      <c r="ER45" s="98">
        <f t="shared" si="598"/>
        <v>7</v>
      </c>
      <c r="ES45" s="98">
        <f t="shared" si="598"/>
        <v>17</v>
      </c>
      <c r="ET45" s="98">
        <v>10</v>
      </c>
      <c r="EU45" s="98">
        <v>7</v>
      </c>
      <c r="EV45" s="98">
        <f>ET45+EU45</f>
        <v>17</v>
      </c>
      <c r="EW45" s="100">
        <f>+ET45*100/EQ45</f>
        <v>100</v>
      </c>
      <c r="EX45" s="100">
        <f t="shared" ref="EX45" si="599">+EU45*100/ER45</f>
        <v>100</v>
      </c>
      <c r="EY45" s="100">
        <f t="shared" ref="EY45" si="600">+EV45*100/ES45</f>
        <v>100</v>
      </c>
      <c r="EZ45" s="103"/>
      <c r="FA45" s="103"/>
      <c r="FB45" s="103"/>
      <c r="FC45" s="103"/>
      <c r="FD45" s="103"/>
      <c r="FE45" s="103"/>
      <c r="FF45" s="110"/>
      <c r="FG45" s="110"/>
      <c r="FH45" s="110"/>
    </row>
    <row r="46" spans="1:164" ht="28.5">
      <c r="A46" s="94">
        <v>37</v>
      </c>
      <c r="B46" s="118" t="s">
        <v>266</v>
      </c>
      <c r="C46" s="96">
        <v>1406</v>
      </c>
      <c r="D46" s="96">
        <v>448</v>
      </c>
      <c r="E46" s="96">
        <f t="shared" si="566"/>
        <v>1854</v>
      </c>
      <c r="F46" s="96">
        <v>519</v>
      </c>
      <c r="G46" s="96">
        <v>32</v>
      </c>
      <c r="H46" s="96">
        <f t="shared" si="567"/>
        <v>551</v>
      </c>
      <c r="I46" s="96">
        <v>318</v>
      </c>
      <c r="J46" s="96">
        <v>83</v>
      </c>
      <c r="K46" s="96">
        <f>I46+J46</f>
        <v>401</v>
      </c>
      <c r="L46" s="97">
        <f t="shared" si="568"/>
        <v>837</v>
      </c>
      <c r="M46" s="98">
        <f t="shared" si="568"/>
        <v>115</v>
      </c>
      <c r="N46" s="98">
        <f t="shared" si="568"/>
        <v>952</v>
      </c>
      <c r="O46" s="116">
        <f t="shared" si="565"/>
        <v>0.59530583214793742</v>
      </c>
      <c r="P46" s="116">
        <f t="shared" si="569"/>
        <v>0.25669642857142855</v>
      </c>
      <c r="Q46" s="116">
        <f t="shared" si="569"/>
        <v>0.51348435814455229</v>
      </c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12"/>
      <c r="AE46" s="112"/>
      <c r="AF46" s="112"/>
      <c r="AG46" s="98">
        <f t="shared" ref="AG46:AH50" si="601">C46+R46</f>
        <v>1406</v>
      </c>
      <c r="AH46" s="98">
        <f t="shared" si="601"/>
        <v>448</v>
      </c>
      <c r="AI46" s="98">
        <f t="shared" si="579"/>
        <v>1854</v>
      </c>
      <c r="AJ46" s="98">
        <f t="shared" ref="AJ46:AK50" si="602">F46+U46</f>
        <v>519</v>
      </c>
      <c r="AK46" s="98">
        <f t="shared" si="602"/>
        <v>32</v>
      </c>
      <c r="AL46" s="98">
        <f t="shared" si="582"/>
        <v>551</v>
      </c>
      <c r="AM46" s="98">
        <f t="shared" ref="AM46:AN48" si="603">I46+X46</f>
        <v>318</v>
      </c>
      <c r="AN46" s="98">
        <f t="shared" si="603"/>
        <v>83</v>
      </c>
      <c r="AO46" s="98">
        <f>K46+Z46</f>
        <v>401</v>
      </c>
      <c r="AP46" s="98">
        <f t="shared" ref="AP46:AQ50" si="604">L46+AA46</f>
        <v>837</v>
      </c>
      <c r="AQ46" s="98">
        <f t="shared" si="604"/>
        <v>115</v>
      </c>
      <c r="AR46" s="98">
        <f t="shared" si="587"/>
        <v>952</v>
      </c>
      <c r="AS46" s="116">
        <f t="shared" si="572"/>
        <v>0.59530583214793742</v>
      </c>
      <c r="AT46" s="116">
        <f t="shared" si="572"/>
        <v>0.25669642857142855</v>
      </c>
      <c r="AU46" s="116">
        <f t="shared" si="572"/>
        <v>0.51348435814455229</v>
      </c>
      <c r="AV46" s="99">
        <v>104</v>
      </c>
      <c r="AW46" s="99">
        <v>71</v>
      </c>
      <c r="AX46" s="99">
        <f t="shared" si="588"/>
        <v>175</v>
      </c>
      <c r="AY46" s="99">
        <v>11</v>
      </c>
      <c r="AZ46" s="99">
        <v>5</v>
      </c>
      <c r="BA46" s="99">
        <f t="shared" si="589"/>
        <v>16</v>
      </c>
      <c r="BB46" s="99">
        <v>20</v>
      </c>
      <c r="BC46" s="99">
        <v>13</v>
      </c>
      <c r="BD46" s="99">
        <f>+BB46+BC46</f>
        <v>33</v>
      </c>
      <c r="BE46" s="99">
        <f t="shared" si="590"/>
        <v>31</v>
      </c>
      <c r="BF46" s="99">
        <f t="shared" si="590"/>
        <v>18</v>
      </c>
      <c r="BG46" s="99">
        <f t="shared" si="590"/>
        <v>49</v>
      </c>
      <c r="BH46" s="116">
        <f t="shared" si="591"/>
        <v>0.29807692307692307</v>
      </c>
      <c r="BI46" s="116">
        <f t="shared" si="591"/>
        <v>0.25352112676056338</v>
      </c>
      <c r="BJ46" s="116">
        <f t="shared" si="591"/>
        <v>0.28000000000000003</v>
      </c>
      <c r="BK46" s="103"/>
      <c r="BL46" s="103"/>
      <c r="BM46" s="103"/>
      <c r="BN46" s="104"/>
      <c r="BO46" s="104"/>
      <c r="BP46" s="104"/>
      <c r="BQ46" s="104"/>
      <c r="BR46" s="104"/>
      <c r="BS46" s="104"/>
      <c r="BT46" s="104"/>
      <c r="BU46" s="104"/>
      <c r="BV46" s="104"/>
      <c r="BW46" s="112"/>
      <c r="BX46" s="112"/>
      <c r="BY46" s="112"/>
      <c r="BZ46" s="98">
        <f t="shared" si="592"/>
        <v>104</v>
      </c>
      <c r="CA46" s="98">
        <f t="shared" si="592"/>
        <v>71</v>
      </c>
      <c r="CB46" s="98">
        <f t="shared" si="592"/>
        <v>175</v>
      </c>
      <c r="CC46" s="98">
        <f t="shared" si="592"/>
        <v>11</v>
      </c>
      <c r="CD46" s="98">
        <f t="shared" si="592"/>
        <v>5</v>
      </c>
      <c r="CE46" s="98">
        <f t="shared" si="592"/>
        <v>16</v>
      </c>
      <c r="CF46" s="98">
        <f t="shared" ref="CF46:CH48" si="605">BB46+BQ46</f>
        <v>20</v>
      </c>
      <c r="CG46" s="98">
        <f t="shared" si="605"/>
        <v>13</v>
      </c>
      <c r="CH46" s="98">
        <f t="shared" si="605"/>
        <v>33</v>
      </c>
      <c r="CI46" s="98">
        <f t="shared" si="593"/>
        <v>31</v>
      </c>
      <c r="CJ46" s="98">
        <f t="shared" si="593"/>
        <v>18</v>
      </c>
      <c r="CK46" s="98">
        <f t="shared" si="593"/>
        <v>49</v>
      </c>
      <c r="CL46" s="116">
        <f t="shared" si="594"/>
        <v>0.29807692307692307</v>
      </c>
      <c r="CM46" s="116">
        <f t="shared" si="594"/>
        <v>0.25352112676056338</v>
      </c>
      <c r="CN46" s="116">
        <f t="shared" si="594"/>
        <v>0.28000000000000003</v>
      </c>
      <c r="CO46" s="99">
        <v>52</v>
      </c>
      <c r="CP46" s="99">
        <v>56</v>
      </c>
      <c r="CQ46" s="99">
        <f>+CO46+CP46</f>
        <v>108</v>
      </c>
      <c r="CR46" s="99">
        <v>1</v>
      </c>
      <c r="CS46" s="99">
        <v>2</v>
      </c>
      <c r="CT46" s="99">
        <f>+CR46+CS46</f>
        <v>3</v>
      </c>
      <c r="CU46" s="99">
        <v>6</v>
      </c>
      <c r="CV46" s="99">
        <v>16</v>
      </c>
      <c r="CW46" s="99">
        <f>+CU46+CV46</f>
        <v>22</v>
      </c>
      <c r="CX46" s="99">
        <f t="shared" ref="CX46:CZ50" si="606">+CR46+CU46</f>
        <v>7</v>
      </c>
      <c r="CY46" s="99">
        <f t="shared" si="606"/>
        <v>18</v>
      </c>
      <c r="CZ46" s="99">
        <f t="shared" si="606"/>
        <v>25</v>
      </c>
      <c r="DA46" s="116">
        <f t="shared" ref="DA46:DC48" si="607">CX46/CO46</f>
        <v>0.13461538461538461</v>
      </c>
      <c r="DB46" s="116">
        <f t="shared" si="607"/>
        <v>0.32142857142857145</v>
      </c>
      <c r="DC46" s="116">
        <f t="shared" si="607"/>
        <v>0.23148148148148148</v>
      </c>
      <c r="DD46" s="103"/>
      <c r="DE46" s="103"/>
      <c r="DF46" s="103"/>
      <c r="DG46" s="104"/>
      <c r="DH46" s="104"/>
      <c r="DI46" s="104"/>
      <c r="DJ46" s="104"/>
      <c r="DK46" s="104"/>
      <c r="DL46" s="104"/>
      <c r="DM46" s="104"/>
      <c r="DN46" s="104"/>
      <c r="DO46" s="104"/>
      <c r="DP46" s="112"/>
      <c r="DQ46" s="112"/>
      <c r="DR46" s="112"/>
      <c r="DS46" s="98">
        <f t="shared" ref="DS46:ED47" si="608">CO46+DD46</f>
        <v>52</v>
      </c>
      <c r="DT46" s="98">
        <f t="shared" si="608"/>
        <v>56</v>
      </c>
      <c r="DU46" s="98">
        <f t="shared" si="608"/>
        <v>108</v>
      </c>
      <c r="DV46" s="98">
        <f t="shared" si="608"/>
        <v>1</v>
      </c>
      <c r="DW46" s="98">
        <f t="shared" si="608"/>
        <v>2</v>
      </c>
      <c r="DX46" s="98">
        <f t="shared" si="608"/>
        <v>3</v>
      </c>
      <c r="DY46" s="98">
        <f t="shared" si="608"/>
        <v>6</v>
      </c>
      <c r="DZ46" s="98">
        <f t="shared" si="608"/>
        <v>16</v>
      </c>
      <c r="EA46" s="98">
        <f t="shared" si="608"/>
        <v>22</v>
      </c>
      <c r="EB46" s="98">
        <f t="shared" si="608"/>
        <v>7</v>
      </c>
      <c r="EC46" s="98">
        <f t="shared" si="608"/>
        <v>18</v>
      </c>
      <c r="ED46" s="98">
        <f t="shared" si="608"/>
        <v>25</v>
      </c>
      <c r="EE46" s="116">
        <f t="shared" ref="EE46:EG48" si="609">EB46/DS46</f>
        <v>0.13461538461538461</v>
      </c>
      <c r="EF46" s="116">
        <f t="shared" si="609"/>
        <v>0.32142857142857145</v>
      </c>
      <c r="EG46" s="116">
        <f t="shared" si="609"/>
        <v>0.23148148148148148</v>
      </c>
      <c r="EH46" s="98">
        <f t="shared" si="573"/>
        <v>837</v>
      </c>
      <c r="EI46" s="98">
        <f t="shared" si="573"/>
        <v>115</v>
      </c>
      <c r="EJ46" s="98">
        <f t="shared" si="595"/>
        <v>952</v>
      </c>
      <c r="EK46" s="103"/>
      <c r="EL46" s="103"/>
      <c r="EM46" s="103"/>
      <c r="EN46" s="110"/>
      <c r="EO46" s="110"/>
      <c r="EP46" s="110"/>
      <c r="EQ46" s="98">
        <f t="shared" si="598"/>
        <v>31</v>
      </c>
      <c r="ER46" s="98">
        <f t="shared" si="598"/>
        <v>18</v>
      </c>
      <c r="ES46" s="98">
        <f t="shared" si="598"/>
        <v>49</v>
      </c>
      <c r="ET46" s="103"/>
      <c r="EU46" s="103"/>
      <c r="EV46" s="103"/>
      <c r="EW46" s="103"/>
      <c r="EX46" s="103"/>
      <c r="EY46" s="103"/>
      <c r="EZ46" s="98">
        <f t="shared" ref="EZ46:FB50" si="610">+EB46</f>
        <v>7</v>
      </c>
      <c r="FA46" s="98">
        <f t="shared" si="610"/>
        <v>18</v>
      </c>
      <c r="FB46" s="98">
        <f t="shared" si="610"/>
        <v>25</v>
      </c>
      <c r="FC46" s="103"/>
      <c r="FD46" s="103"/>
      <c r="FE46" s="103"/>
      <c r="FF46" s="103"/>
      <c r="FG46" s="103"/>
      <c r="FH46" s="103"/>
    </row>
    <row r="47" spans="1:164" ht="27" customHeight="1">
      <c r="A47" s="94">
        <v>38</v>
      </c>
      <c r="B47" s="118" t="s">
        <v>267</v>
      </c>
      <c r="C47" s="96">
        <v>546</v>
      </c>
      <c r="D47" s="96">
        <v>284</v>
      </c>
      <c r="E47" s="96">
        <f t="shared" si="566"/>
        <v>830</v>
      </c>
      <c r="F47" s="96">
        <v>518</v>
      </c>
      <c r="G47" s="96">
        <v>264</v>
      </c>
      <c r="H47" s="96">
        <f t="shared" si="567"/>
        <v>782</v>
      </c>
      <c r="I47" s="96">
        <v>0</v>
      </c>
      <c r="J47" s="96">
        <v>0</v>
      </c>
      <c r="K47" s="96">
        <f>I47+J47</f>
        <v>0</v>
      </c>
      <c r="L47" s="97">
        <f t="shared" si="568"/>
        <v>518</v>
      </c>
      <c r="M47" s="98">
        <f t="shared" si="568"/>
        <v>264</v>
      </c>
      <c r="N47" s="98">
        <f t="shared" si="568"/>
        <v>782</v>
      </c>
      <c r="O47" s="116">
        <f t="shared" si="565"/>
        <v>0.94871794871794868</v>
      </c>
      <c r="P47" s="116">
        <f t="shared" si="569"/>
        <v>0.92957746478873238</v>
      </c>
      <c r="Q47" s="116">
        <f t="shared" si="569"/>
        <v>0.94216867469879517</v>
      </c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12"/>
      <c r="AE47" s="112"/>
      <c r="AF47" s="112"/>
      <c r="AG47" s="98">
        <f t="shared" si="601"/>
        <v>546</v>
      </c>
      <c r="AH47" s="98">
        <f t="shared" si="601"/>
        <v>284</v>
      </c>
      <c r="AI47" s="98">
        <f t="shared" si="579"/>
        <v>830</v>
      </c>
      <c r="AJ47" s="98">
        <f t="shared" si="602"/>
        <v>518</v>
      </c>
      <c r="AK47" s="98">
        <f t="shared" si="602"/>
        <v>264</v>
      </c>
      <c r="AL47" s="98">
        <f t="shared" si="582"/>
        <v>782</v>
      </c>
      <c r="AM47" s="98">
        <f t="shared" si="603"/>
        <v>0</v>
      </c>
      <c r="AN47" s="98">
        <f t="shared" si="603"/>
        <v>0</v>
      </c>
      <c r="AO47" s="98">
        <f>K47+Z47</f>
        <v>0</v>
      </c>
      <c r="AP47" s="98">
        <f t="shared" si="604"/>
        <v>518</v>
      </c>
      <c r="AQ47" s="98">
        <f t="shared" si="604"/>
        <v>264</v>
      </c>
      <c r="AR47" s="98">
        <f t="shared" si="587"/>
        <v>782</v>
      </c>
      <c r="AS47" s="116">
        <f t="shared" si="572"/>
        <v>0.94871794871794868</v>
      </c>
      <c r="AT47" s="116">
        <f t="shared" si="572"/>
        <v>0.92957746478873238</v>
      </c>
      <c r="AU47" s="116">
        <f t="shared" si="572"/>
        <v>0.94216867469879517</v>
      </c>
      <c r="AV47" s="99">
        <v>69</v>
      </c>
      <c r="AW47" s="99">
        <v>83</v>
      </c>
      <c r="AX47" s="99">
        <f t="shared" si="588"/>
        <v>152</v>
      </c>
      <c r="AY47" s="99">
        <v>60</v>
      </c>
      <c r="AZ47" s="99">
        <v>77</v>
      </c>
      <c r="BA47" s="99">
        <f t="shared" si="589"/>
        <v>137</v>
      </c>
      <c r="BB47" s="99">
        <v>0</v>
      </c>
      <c r="BC47" s="99">
        <v>0</v>
      </c>
      <c r="BD47" s="99">
        <f>+BB47+BC47</f>
        <v>0</v>
      </c>
      <c r="BE47" s="99">
        <f t="shared" si="590"/>
        <v>60</v>
      </c>
      <c r="BF47" s="99">
        <f t="shared" si="590"/>
        <v>77</v>
      </c>
      <c r="BG47" s="99">
        <f t="shared" si="590"/>
        <v>137</v>
      </c>
      <c r="BH47" s="116">
        <f t="shared" si="591"/>
        <v>0.86956521739130432</v>
      </c>
      <c r="BI47" s="116">
        <f t="shared" si="591"/>
        <v>0.92771084337349397</v>
      </c>
      <c r="BJ47" s="116">
        <f t="shared" si="591"/>
        <v>0.90131578947368418</v>
      </c>
      <c r="BK47" s="111"/>
      <c r="BL47" s="111"/>
      <c r="BM47" s="103"/>
      <c r="BN47" s="104"/>
      <c r="BO47" s="104"/>
      <c r="BP47" s="104"/>
      <c r="BQ47" s="104"/>
      <c r="BR47" s="104"/>
      <c r="BS47" s="104"/>
      <c r="BT47" s="104"/>
      <c r="BU47" s="104"/>
      <c r="BV47" s="104"/>
      <c r="BW47" s="112"/>
      <c r="BX47" s="112"/>
      <c r="BY47" s="112"/>
      <c r="BZ47" s="98">
        <f t="shared" si="592"/>
        <v>69</v>
      </c>
      <c r="CA47" s="98">
        <f t="shared" si="592"/>
        <v>83</v>
      </c>
      <c r="CB47" s="98">
        <f t="shared" si="592"/>
        <v>152</v>
      </c>
      <c r="CC47" s="98">
        <f t="shared" si="592"/>
        <v>60</v>
      </c>
      <c r="CD47" s="98">
        <f t="shared" si="592"/>
        <v>77</v>
      </c>
      <c r="CE47" s="98">
        <f t="shared" si="592"/>
        <v>137</v>
      </c>
      <c r="CF47" s="98">
        <f t="shared" si="605"/>
        <v>0</v>
      </c>
      <c r="CG47" s="98">
        <f t="shared" si="605"/>
        <v>0</v>
      </c>
      <c r="CH47" s="98">
        <f t="shared" si="605"/>
        <v>0</v>
      </c>
      <c r="CI47" s="98">
        <f t="shared" si="593"/>
        <v>60</v>
      </c>
      <c r="CJ47" s="98">
        <f t="shared" si="593"/>
        <v>77</v>
      </c>
      <c r="CK47" s="98">
        <f t="shared" si="593"/>
        <v>137</v>
      </c>
      <c r="CL47" s="116">
        <f t="shared" si="594"/>
        <v>0.86956521739130432</v>
      </c>
      <c r="CM47" s="116">
        <f t="shared" si="594"/>
        <v>0.92771084337349397</v>
      </c>
      <c r="CN47" s="116">
        <f t="shared" si="594"/>
        <v>0.90131578947368418</v>
      </c>
      <c r="CO47" s="99">
        <v>7</v>
      </c>
      <c r="CP47" s="99">
        <v>10</v>
      </c>
      <c r="CQ47" s="99">
        <f>+CO47+CP47</f>
        <v>17</v>
      </c>
      <c r="CR47" s="99">
        <v>5</v>
      </c>
      <c r="CS47" s="99">
        <v>9</v>
      </c>
      <c r="CT47" s="99">
        <f>+CR47+CS47</f>
        <v>14</v>
      </c>
      <c r="CU47" s="99">
        <v>0</v>
      </c>
      <c r="CV47" s="99">
        <v>0</v>
      </c>
      <c r="CW47" s="99">
        <f>+CU47+CV47</f>
        <v>0</v>
      </c>
      <c r="CX47" s="99">
        <f t="shared" si="606"/>
        <v>5</v>
      </c>
      <c r="CY47" s="99">
        <f t="shared" si="606"/>
        <v>9</v>
      </c>
      <c r="CZ47" s="99">
        <f t="shared" si="606"/>
        <v>14</v>
      </c>
      <c r="DA47" s="116">
        <f t="shared" si="607"/>
        <v>0.7142857142857143</v>
      </c>
      <c r="DB47" s="116">
        <f t="shared" si="607"/>
        <v>0.9</v>
      </c>
      <c r="DC47" s="116">
        <f t="shared" si="607"/>
        <v>0.82352941176470584</v>
      </c>
      <c r="DD47" s="111"/>
      <c r="DE47" s="111"/>
      <c r="DF47" s="103"/>
      <c r="DG47" s="104"/>
      <c r="DH47" s="104"/>
      <c r="DI47" s="104"/>
      <c r="DJ47" s="104"/>
      <c r="DK47" s="104"/>
      <c r="DL47" s="104"/>
      <c r="DM47" s="104"/>
      <c r="DN47" s="104"/>
      <c r="DO47" s="104"/>
      <c r="DP47" s="112"/>
      <c r="DQ47" s="112"/>
      <c r="DR47" s="112"/>
      <c r="DS47" s="98">
        <f t="shared" si="608"/>
        <v>7</v>
      </c>
      <c r="DT47" s="98">
        <f t="shared" si="608"/>
        <v>10</v>
      </c>
      <c r="DU47" s="98">
        <f t="shared" si="608"/>
        <v>17</v>
      </c>
      <c r="DV47" s="98">
        <f t="shared" si="608"/>
        <v>5</v>
      </c>
      <c r="DW47" s="98">
        <f t="shared" si="608"/>
        <v>9</v>
      </c>
      <c r="DX47" s="98">
        <f t="shared" si="608"/>
        <v>14</v>
      </c>
      <c r="DY47" s="98">
        <f t="shared" si="608"/>
        <v>0</v>
      </c>
      <c r="DZ47" s="98">
        <f t="shared" si="608"/>
        <v>0</v>
      </c>
      <c r="EA47" s="98">
        <f t="shared" si="608"/>
        <v>0</v>
      </c>
      <c r="EB47" s="98">
        <f t="shared" si="608"/>
        <v>5</v>
      </c>
      <c r="EC47" s="98">
        <f t="shared" si="608"/>
        <v>9</v>
      </c>
      <c r="ED47" s="98">
        <f t="shared" si="608"/>
        <v>14</v>
      </c>
      <c r="EE47" s="116">
        <f t="shared" si="609"/>
        <v>0.7142857142857143</v>
      </c>
      <c r="EF47" s="116">
        <f t="shared" si="609"/>
        <v>0.9</v>
      </c>
      <c r="EG47" s="116">
        <f t="shared" si="609"/>
        <v>0.82352941176470584</v>
      </c>
      <c r="EH47" s="98">
        <f t="shared" si="573"/>
        <v>518</v>
      </c>
      <c r="EI47" s="98">
        <f t="shared" si="573"/>
        <v>264</v>
      </c>
      <c r="EJ47" s="98">
        <f t="shared" si="595"/>
        <v>782</v>
      </c>
      <c r="EK47" s="101">
        <v>249</v>
      </c>
      <c r="EL47" s="101">
        <v>165</v>
      </c>
      <c r="EM47" s="98">
        <f>EK47+EL47</f>
        <v>414</v>
      </c>
      <c r="EN47" s="100">
        <f t="shared" ref="EN47:EP50" si="611">+EK47*100/EH47</f>
        <v>48.069498069498067</v>
      </c>
      <c r="EO47" s="100">
        <f t="shared" si="611"/>
        <v>62.5</v>
      </c>
      <c r="EP47" s="100">
        <f t="shared" si="611"/>
        <v>52.941176470588232</v>
      </c>
      <c r="EQ47" s="98">
        <f t="shared" si="598"/>
        <v>60</v>
      </c>
      <c r="ER47" s="98">
        <f t="shared" si="598"/>
        <v>77</v>
      </c>
      <c r="ES47" s="98">
        <f t="shared" si="598"/>
        <v>137</v>
      </c>
      <c r="ET47" s="101">
        <v>16</v>
      </c>
      <c r="EU47" s="101">
        <v>39</v>
      </c>
      <c r="EV47" s="98">
        <f>ET47+EU47</f>
        <v>55</v>
      </c>
      <c r="EW47" s="100">
        <f t="shared" ref="EW47:EY49" si="612">+ET47*100/EQ47</f>
        <v>26.666666666666668</v>
      </c>
      <c r="EX47" s="100">
        <f t="shared" si="612"/>
        <v>50.649350649350652</v>
      </c>
      <c r="EY47" s="100">
        <f t="shared" si="612"/>
        <v>40.145985401459853</v>
      </c>
      <c r="EZ47" s="98">
        <f t="shared" si="610"/>
        <v>5</v>
      </c>
      <c r="FA47" s="98">
        <f t="shared" si="610"/>
        <v>9</v>
      </c>
      <c r="FB47" s="98">
        <f t="shared" si="610"/>
        <v>14</v>
      </c>
      <c r="FC47" s="101">
        <v>4</v>
      </c>
      <c r="FD47" s="101">
        <v>5</v>
      </c>
      <c r="FE47" s="98">
        <f>FC47+FD47</f>
        <v>9</v>
      </c>
      <c r="FF47" s="100">
        <f t="shared" ref="FF47:FH48" si="613">+FC47*100/EZ47</f>
        <v>80</v>
      </c>
      <c r="FG47" s="100">
        <f t="shared" si="613"/>
        <v>55.555555555555557</v>
      </c>
      <c r="FH47" s="100">
        <f t="shared" si="613"/>
        <v>64.285714285714292</v>
      </c>
    </row>
    <row r="48" spans="1:164" ht="27" customHeight="1">
      <c r="A48" s="94">
        <v>39</v>
      </c>
      <c r="B48" s="118" t="s">
        <v>268</v>
      </c>
      <c r="C48" s="75">
        <v>125</v>
      </c>
      <c r="D48" s="75">
        <v>117</v>
      </c>
      <c r="E48" s="75">
        <f t="shared" si="566"/>
        <v>242</v>
      </c>
      <c r="F48" s="75">
        <v>120</v>
      </c>
      <c r="G48" s="75">
        <v>110</v>
      </c>
      <c r="H48" s="75">
        <f t="shared" si="567"/>
        <v>230</v>
      </c>
      <c r="I48" s="75">
        <v>2</v>
      </c>
      <c r="J48" s="75">
        <v>4</v>
      </c>
      <c r="K48" s="75">
        <f>I48+J48</f>
        <v>6</v>
      </c>
      <c r="L48" s="97">
        <f t="shared" si="568"/>
        <v>122</v>
      </c>
      <c r="M48" s="98">
        <f t="shared" si="568"/>
        <v>114</v>
      </c>
      <c r="N48" s="98">
        <f t="shared" si="568"/>
        <v>236</v>
      </c>
      <c r="O48" s="117">
        <f t="shared" si="565"/>
        <v>0.97599999999999998</v>
      </c>
      <c r="P48" s="117">
        <f t="shared" si="569"/>
        <v>0.97435897435897434</v>
      </c>
      <c r="Q48" s="117">
        <f t="shared" si="569"/>
        <v>0.97520661157024791</v>
      </c>
      <c r="R48" s="106"/>
      <c r="S48" s="106"/>
      <c r="T48" s="106"/>
      <c r="U48" s="106"/>
      <c r="V48" s="106"/>
      <c r="W48" s="106"/>
      <c r="X48" s="106"/>
      <c r="Y48" s="106"/>
      <c r="Z48" s="106"/>
      <c r="AA48" s="106"/>
      <c r="AB48" s="106"/>
      <c r="AC48" s="106"/>
      <c r="AD48" s="114"/>
      <c r="AE48" s="114"/>
      <c r="AF48" s="114"/>
      <c r="AG48" s="28">
        <f t="shared" si="601"/>
        <v>125</v>
      </c>
      <c r="AH48" s="28">
        <f t="shared" si="601"/>
        <v>117</v>
      </c>
      <c r="AI48" s="28">
        <f t="shared" si="579"/>
        <v>242</v>
      </c>
      <c r="AJ48" s="28">
        <f t="shared" si="602"/>
        <v>120</v>
      </c>
      <c r="AK48" s="28">
        <f t="shared" si="602"/>
        <v>110</v>
      </c>
      <c r="AL48" s="28">
        <f t="shared" si="582"/>
        <v>230</v>
      </c>
      <c r="AM48" s="28">
        <f t="shared" si="603"/>
        <v>2</v>
      </c>
      <c r="AN48" s="28">
        <f t="shared" si="603"/>
        <v>4</v>
      </c>
      <c r="AO48" s="28">
        <f>K48+Z48</f>
        <v>6</v>
      </c>
      <c r="AP48" s="28">
        <f t="shared" si="604"/>
        <v>122</v>
      </c>
      <c r="AQ48" s="28">
        <f t="shared" si="604"/>
        <v>114</v>
      </c>
      <c r="AR48" s="28">
        <f t="shared" si="587"/>
        <v>236</v>
      </c>
      <c r="AS48" s="117">
        <f t="shared" si="572"/>
        <v>0.97599999999999998</v>
      </c>
      <c r="AT48" s="117">
        <f t="shared" si="572"/>
        <v>0.97435897435897434</v>
      </c>
      <c r="AU48" s="117">
        <f t="shared" si="572"/>
        <v>0.97520661157024791</v>
      </c>
      <c r="AV48" s="92">
        <v>20</v>
      </c>
      <c r="AW48" s="92">
        <v>20</v>
      </c>
      <c r="AX48" s="92">
        <f t="shared" si="588"/>
        <v>40</v>
      </c>
      <c r="AY48" s="92">
        <v>19</v>
      </c>
      <c r="AZ48" s="92">
        <v>17</v>
      </c>
      <c r="BA48" s="92">
        <f t="shared" si="589"/>
        <v>36</v>
      </c>
      <c r="BB48" s="92">
        <v>1</v>
      </c>
      <c r="BC48" s="92">
        <v>1</v>
      </c>
      <c r="BD48" s="92">
        <f>+BB48+BC48</f>
        <v>2</v>
      </c>
      <c r="BE48" s="92">
        <f t="shared" si="590"/>
        <v>20</v>
      </c>
      <c r="BF48" s="92">
        <f t="shared" si="590"/>
        <v>18</v>
      </c>
      <c r="BG48" s="92">
        <f t="shared" si="590"/>
        <v>38</v>
      </c>
      <c r="BH48" s="117">
        <f t="shared" si="591"/>
        <v>1</v>
      </c>
      <c r="BI48" s="117">
        <f t="shared" si="591"/>
        <v>0.9</v>
      </c>
      <c r="BJ48" s="117">
        <f t="shared" si="591"/>
        <v>0.95</v>
      </c>
      <c r="BK48" s="107"/>
      <c r="BL48" s="107"/>
      <c r="BM48" s="106"/>
      <c r="BN48" s="105"/>
      <c r="BO48" s="105"/>
      <c r="BP48" s="105"/>
      <c r="BQ48" s="105"/>
      <c r="BR48" s="105"/>
      <c r="BS48" s="105"/>
      <c r="BT48" s="105"/>
      <c r="BU48" s="105"/>
      <c r="BV48" s="105"/>
      <c r="BW48" s="114"/>
      <c r="BX48" s="114"/>
      <c r="BY48" s="114"/>
      <c r="BZ48" s="98">
        <f t="shared" si="592"/>
        <v>20</v>
      </c>
      <c r="CA48" s="98">
        <f t="shared" si="592"/>
        <v>20</v>
      </c>
      <c r="CB48" s="98">
        <f t="shared" si="592"/>
        <v>40</v>
      </c>
      <c r="CC48" s="28">
        <f t="shared" si="592"/>
        <v>19</v>
      </c>
      <c r="CD48" s="28">
        <f t="shared" si="592"/>
        <v>17</v>
      </c>
      <c r="CE48" s="28">
        <f t="shared" si="592"/>
        <v>36</v>
      </c>
      <c r="CF48" s="28">
        <f t="shared" si="605"/>
        <v>1</v>
      </c>
      <c r="CG48" s="28">
        <f t="shared" si="605"/>
        <v>1</v>
      </c>
      <c r="CH48" s="28">
        <f t="shared" si="605"/>
        <v>2</v>
      </c>
      <c r="CI48" s="28">
        <f t="shared" si="593"/>
        <v>20</v>
      </c>
      <c r="CJ48" s="28">
        <f t="shared" si="593"/>
        <v>18</v>
      </c>
      <c r="CK48" s="28">
        <f t="shared" si="593"/>
        <v>38</v>
      </c>
      <c r="CL48" s="117">
        <f t="shared" si="594"/>
        <v>1</v>
      </c>
      <c r="CM48" s="117">
        <f t="shared" si="594"/>
        <v>0.9</v>
      </c>
      <c r="CN48" s="117">
        <f t="shared" si="594"/>
        <v>0.95</v>
      </c>
      <c r="CO48" s="92">
        <v>13</v>
      </c>
      <c r="CP48" s="92">
        <v>20</v>
      </c>
      <c r="CQ48" s="92">
        <f>+CO48+CP48</f>
        <v>33</v>
      </c>
      <c r="CR48" s="92">
        <v>12</v>
      </c>
      <c r="CS48" s="92">
        <v>19</v>
      </c>
      <c r="CT48" s="92">
        <f>+CR48+CS48</f>
        <v>31</v>
      </c>
      <c r="CU48" s="105"/>
      <c r="CV48" s="105"/>
      <c r="CW48" s="105"/>
      <c r="CX48" s="92">
        <f t="shared" si="606"/>
        <v>12</v>
      </c>
      <c r="CY48" s="92">
        <f t="shared" si="606"/>
        <v>19</v>
      </c>
      <c r="CZ48" s="92">
        <f t="shared" si="606"/>
        <v>31</v>
      </c>
      <c r="DA48" s="117">
        <f t="shared" si="607"/>
        <v>0.92307692307692313</v>
      </c>
      <c r="DB48" s="117">
        <f t="shared" si="607"/>
        <v>0.95</v>
      </c>
      <c r="DC48" s="117">
        <f t="shared" si="607"/>
        <v>0.93939393939393945</v>
      </c>
      <c r="DD48" s="107"/>
      <c r="DE48" s="107"/>
      <c r="DF48" s="106"/>
      <c r="DG48" s="105"/>
      <c r="DH48" s="105"/>
      <c r="DI48" s="105"/>
      <c r="DJ48" s="105"/>
      <c r="DK48" s="105"/>
      <c r="DL48" s="105"/>
      <c r="DM48" s="105"/>
      <c r="DN48" s="105"/>
      <c r="DO48" s="105"/>
      <c r="DP48" s="112"/>
      <c r="DQ48" s="112"/>
      <c r="DR48" s="112"/>
      <c r="DS48" s="98">
        <f t="shared" ref="DS48:DX50" si="614">CO48+DD48</f>
        <v>13</v>
      </c>
      <c r="DT48" s="98">
        <f t="shared" si="614"/>
        <v>20</v>
      </c>
      <c r="DU48" s="28">
        <f t="shared" si="614"/>
        <v>33</v>
      </c>
      <c r="DV48" s="28">
        <f t="shared" si="614"/>
        <v>12</v>
      </c>
      <c r="DW48" s="28">
        <f t="shared" si="614"/>
        <v>19</v>
      </c>
      <c r="DX48" s="28">
        <f t="shared" si="614"/>
        <v>31</v>
      </c>
      <c r="DY48" s="106"/>
      <c r="DZ48" s="106"/>
      <c r="EA48" s="106"/>
      <c r="EB48" s="28">
        <f t="shared" ref="EB48:ED50" si="615">CX48+DM48</f>
        <v>12</v>
      </c>
      <c r="EC48" s="28">
        <f t="shared" si="615"/>
        <v>19</v>
      </c>
      <c r="ED48" s="28">
        <f t="shared" si="615"/>
        <v>31</v>
      </c>
      <c r="EE48" s="117">
        <f t="shared" si="609"/>
        <v>0.92307692307692313</v>
      </c>
      <c r="EF48" s="117">
        <f t="shared" si="609"/>
        <v>0.95</v>
      </c>
      <c r="EG48" s="117">
        <f t="shared" si="609"/>
        <v>0.93939393939393945</v>
      </c>
      <c r="EH48" s="28">
        <f t="shared" si="573"/>
        <v>122</v>
      </c>
      <c r="EI48" s="28">
        <f t="shared" si="573"/>
        <v>114</v>
      </c>
      <c r="EJ48" s="28">
        <f t="shared" si="595"/>
        <v>236</v>
      </c>
      <c r="EK48" s="32">
        <v>93</v>
      </c>
      <c r="EL48" s="32">
        <v>94</v>
      </c>
      <c r="EM48" s="28">
        <f>EK48+EL48</f>
        <v>187</v>
      </c>
      <c r="EN48" s="100">
        <f t="shared" si="611"/>
        <v>76.229508196721312</v>
      </c>
      <c r="EO48" s="93">
        <f t="shared" si="611"/>
        <v>82.456140350877192</v>
      </c>
      <c r="EP48" s="93">
        <f t="shared" si="611"/>
        <v>79.237288135593218</v>
      </c>
      <c r="EQ48" s="28">
        <f t="shared" si="598"/>
        <v>20</v>
      </c>
      <c r="ER48" s="28">
        <f t="shared" si="598"/>
        <v>18</v>
      </c>
      <c r="ES48" s="28">
        <f t="shared" si="598"/>
        <v>38</v>
      </c>
      <c r="ET48" s="32">
        <v>15</v>
      </c>
      <c r="EU48" s="32">
        <v>12</v>
      </c>
      <c r="EV48" s="28">
        <f>ET48+EU48</f>
        <v>27</v>
      </c>
      <c r="EW48" s="93">
        <f t="shared" si="612"/>
        <v>75</v>
      </c>
      <c r="EX48" s="93">
        <f t="shared" si="612"/>
        <v>66.666666666666671</v>
      </c>
      <c r="EY48" s="93">
        <f t="shared" si="612"/>
        <v>71.05263157894737</v>
      </c>
      <c r="EZ48" s="28">
        <f t="shared" si="610"/>
        <v>12</v>
      </c>
      <c r="FA48" s="28">
        <f t="shared" si="610"/>
        <v>19</v>
      </c>
      <c r="FB48" s="28">
        <f t="shared" si="610"/>
        <v>31</v>
      </c>
      <c r="FC48" s="32">
        <v>9</v>
      </c>
      <c r="FD48" s="32">
        <v>13</v>
      </c>
      <c r="FE48" s="28">
        <f>FC48+FD48</f>
        <v>22</v>
      </c>
      <c r="FF48" s="93">
        <f t="shared" si="613"/>
        <v>75</v>
      </c>
      <c r="FG48" s="93">
        <f t="shared" si="613"/>
        <v>68.421052631578945</v>
      </c>
      <c r="FH48" s="93">
        <f t="shared" si="613"/>
        <v>70.967741935483872</v>
      </c>
    </row>
    <row r="49" spans="1:164" ht="27" customHeight="1">
      <c r="A49" s="94">
        <v>40</v>
      </c>
      <c r="B49" s="118" t="s">
        <v>269</v>
      </c>
      <c r="C49" s="75">
        <v>11829</v>
      </c>
      <c r="D49" s="75">
        <v>4870</v>
      </c>
      <c r="E49" s="75">
        <f t="shared" si="566"/>
        <v>16699</v>
      </c>
      <c r="F49" s="75">
        <v>11328</v>
      </c>
      <c r="G49" s="75">
        <v>4673</v>
      </c>
      <c r="H49" s="75">
        <f t="shared" si="567"/>
        <v>16001</v>
      </c>
      <c r="I49" s="105"/>
      <c r="J49" s="105"/>
      <c r="K49" s="105"/>
      <c r="L49" s="97">
        <f t="shared" si="568"/>
        <v>11328</v>
      </c>
      <c r="M49" s="98">
        <f t="shared" si="568"/>
        <v>4673</v>
      </c>
      <c r="N49" s="98">
        <f t="shared" si="568"/>
        <v>16001</v>
      </c>
      <c r="O49" s="117">
        <f t="shared" si="565"/>
        <v>0.95764646208470705</v>
      </c>
      <c r="P49" s="117">
        <f t="shared" si="569"/>
        <v>0.95954825462012316</v>
      </c>
      <c r="Q49" s="117">
        <f t="shared" si="569"/>
        <v>0.95820108988562191</v>
      </c>
      <c r="R49" s="28">
        <v>1128</v>
      </c>
      <c r="S49" s="28">
        <v>516</v>
      </c>
      <c r="T49" s="28">
        <f>R49+S49</f>
        <v>1644</v>
      </c>
      <c r="U49" s="28">
        <v>917</v>
      </c>
      <c r="V49" s="28">
        <v>423</v>
      </c>
      <c r="W49" s="28">
        <f>U49+V49</f>
        <v>1340</v>
      </c>
      <c r="X49" s="106"/>
      <c r="Y49" s="106"/>
      <c r="Z49" s="106"/>
      <c r="AA49" s="28">
        <f t="shared" ref="AA49:AC50" si="616">U49+X49</f>
        <v>917</v>
      </c>
      <c r="AB49" s="28">
        <f t="shared" si="616"/>
        <v>423</v>
      </c>
      <c r="AC49" s="28">
        <f t="shared" si="616"/>
        <v>1340</v>
      </c>
      <c r="AD49" s="117">
        <f t="shared" ref="AD49:AF50" si="617">AA49/R49</f>
        <v>0.81294326241134751</v>
      </c>
      <c r="AE49" s="117">
        <f t="shared" si="617"/>
        <v>0.81976744186046513</v>
      </c>
      <c r="AF49" s="117">
        <f t="shared" si="617"/>
        <v>0.81508515815085159</v>
      </c>
      <c r="AG49" s="28">
        <f t="shared" si="601"/>
        <v>12957</v>
      </c>
      <c r="AH49" s="28">
        <f t="shared" si="601"/>
        <v>5386</v>
      </c>
      <c r="AI49" s="28">
        <f t="shared" si="579"/>
        <v>18343</v>
      </c>
      <c r="AJ49" s="28">
        <f t="shared" si="602"/>
        <v>12245</v>
      </c>
      <c r="AK49" s="28">
        <f t="shared" si="602"/>
        <v>5096</v>
      </c>
      <c r="AL49" s="28">
        <f t="shared" si="582"/>
        <v>17341</v>
      </c>
      <c r="AM49" s="106"/>
      <c r="AN49" s="106"/>
      <c r="AO49" s="106"/>
      <c r="AP49" s="28">
        <f t="shared" si="604"/>
        <v>12245</v>
      </c>
      <c r="AQ49" s="28">
        <f t="shared" si="604"/>
        <v>5096</v>
      </c>
      <c r="AR49" s="28">
        <f t="shared" si="587"/>
        <v>17341</v>
      </c>
      <c r="AS49" s="117">
        <f t="shared" si="572"/>
        <v>0.94504900825808447</v>
      </c>
      <c r="AT49" s="117">
        <f t="shared" si="572"/>
        <v>0.9461567025621983</v>
      </c>
      <c r="AU49" s="117">
        <f t="shared" si="572"/>
        <v>0.94537425720983481</v>
      </c>
      <c r="AV49" s="92">
        <v>1499</v>
      </c>
      <c r="AW49" s="92">
        <v>787</v>
      </c>
      <c r="AX49" s="92">
        <f t="shared" si="588"/>
        <v>2286</v>
      </c>
      <c r="AY49" s="92">
        <v>1280</v>
      </c>
      <c r="AZ49" s="92">
        <v>702</v>
      </c>
      <c r="BA49" s="92">
        <f t="shared" si="589"/>
        <v>1982</v>
      </c>
      <c r="BB49" s="105"/>
      <c r="BC49" s="105"/>
      <c r="BD49" s="105"/>
      <c r="BE49" s="92">
        <f t="shared" si="590"/>
        <v>1280</v>
      </c>
      <c r="BF49" s="92">
        <f t="shared" si="590"/>
        <v>702</v>
      </c>
      <c r="BG49" s="92">
        <f t="shared" si="590"/>
        <v>1982</v>
      </c>
      <c r="BH49" s="117">
        <f t="shared" si="591"/>
        <v>0.85390260173448962</v>
      </c>
      <c r="BI49" s="117">
        <f t="shared" si="591"/>
        <v>0.89199491740787806</v>
      </c>
      <c r="BJ49" s="117">
        <f t="shared" si="591"/>
        <v>0.86701662292213477</v>
      </c>
      <c r="BK49" s="28">
        <v>63</v>
      </c>
      <c r="BL49" s="28">
        <v>60</v>
      </c>
      <c r="BM49" s="28">
        <f>BK49+BL49</f>
        <v>123</v>
      </c>
      <c r="BN49" s="92">
        <v>44</v>
      </c>
      <c r="BO49" s="92">
        <v>53</v>
      </c>
      <c r="BP49" s="92">
        <f>BN49+BO49</f>
        <v>97</v>
      </c>
      <c r="BQ49" s="105"/>
      <c r="BR49" s="105"/>
      <c r="BS49" s="105"/>
      <c r="BT49" s="92">
        <f>+BN49+BQ49</f>
        <v>44</v>
      </c>
      <c r="BU49" s="92">
        <f>+BO49+BR49</f>
        <v>53</v>
      </c>
      <c r="BV49" s="92">
        <f>+BP49+BS49</f>
        <v>97</v>
      </c>
      <c r="BW49" s="117">
        <f>BT49/BK49</f>
        <v>0.69841269841269837</v>
      </c>
      <c r="BX49" s="117">
        <f>BU49/BL49</f>
        <v>0.8833333333333333</v>
      </c>
      <c r="BY49" s="117">
        <f>BV49/BM49</f>
        <v>0.78861788617886175</v>
      </c>
      <c r="BZ49" s="98">
        <f t="shared" si="592"/>
        <v>1562</v>
      </c>
      <c r="CA49" s="98">
        <f t="shared" si="592"/>
        <v>847</v>
      </c>
      <c r="CB49" s="98">
        <f t="shared" si="592"/>
        <v>2409</v>
      </c>
      <c r="CC49" s="28">
        <f t="shared" si="592"/>
        <v>1324</v>
      </c>
      <c r="CD49" s="28">
        <f t="shared" si="592"/>
        <v>755</v>
      </c>
      <c r="CE49" s="28">
        <f t="shared" si="592"/>
        <v>2079</v>
      </c>
      <c r="CF49" s="106"/>
      <c r="CG49" s="106"/>
      <c r="CH49" s="106"/>
      <c r="CI49" s="28">
        <f t="shared" si="593"/>
        <v>1324</v>
      </c>
      <c r="CJ49" s="28">
        <f t="shared" si="593"/>
        <v>755</v>
      </c>
      <c r="CK49" s="28">
        <f t="shared" si="593"/>
        <v>2079</v>
      </c>
      <c r="CL49" s="117">
        <f t="shared" si="594"/>
        <v>0.84763124199743922</v>
      </c>
      <c r="CM49" s="117">
        <f t="shared" si="594"/>
        <v>0.89138134592680052</v>
      </c>
      <c r="CN49" s="117">
        <f t="shared" si="594"/>
        <v>0.86301369863013699</v>
      </c>
      <c r="CO49" s="92">
        <v>5</v>
      </c>
      <c r="CP49" s="92">
        <v>0</v>
      </c>
      <c r="CQ49" s="92">
        <f>+CO49+CP49</f>
        <v>5</v>
      </c>
      <c r="CR49" s="92">
        <v>4</v>
      </c>
      <c r="CS49" s="92">
        <v>0</v>
      </c>
      <c r="CT49" s="92">
        <f>+CR49+CS49</f>
        <v>4</v>
      </c>
      <c r="CU49" s="105"/>
      <c r="CV49" s="105"/>
      <c r="CW49" s="105"/>
      <c r="CX49" s="92">
        <f t="shared" si="606"/>
        <v>4</v>
      </c>
      <c r="CY49" s="92">
        <f t="shared" si="606"/>
        <v>0</v>
      </c>
      <c r="CZ49" s="92">
        <f t="shared" si="606"/>
        <v>4</v>
      </c>
      <c r="DA49" s="117">
        <f>CX49/CO49</f>
        <v>0.8</v>
      </c>
      <c r="DB49" s="117">
        <v>0</v>
      </c>
      <c r="DC49" s="117">
        <f>CZ49/CQ49</f>
        <v>0.8</v>
      </c>
      <c r="DD49" s="106"/>
      <c r="DE49" s="106"/>
      <c r="DF49" s="106"/>
      <c r="DG49" s="105"/>
      <c r="DH49" s="105"/>
      <c r="DI49" s="105"/>
      <c r="DJ49" s="105"/>
      <c r="DK49" s="105"/>
      <c r="DL49" s="105"/>
      <c r="DM49" s="105"/>
      <c r="DN49" s="105"/>
      <c r="DO49" s="105"/>
      <c r="DP49" s="112"/>
      <c r="DQ49" s="112"/>
      <c r="DR49" s="112"/>
      <c r="DS49" s="98">
        <f t="shared" si="614"/>
        <v>5</v>
      </c>
      <c r="DT49" s="98">
        <f t="shared" si="614"/>
        <v>0</v>
      </c>
      <c r="DU49" s="28">
        <f t="shared" si="614"/>
        <v>5</v>
      </c>
      <c r="DV49" s="28">
        <f t="shared" si="614"/>
        <v>4</v>
      </c>
      <c r="DW49" s="28">
        <f t="shared" si="614"/>
        <v>0</v>
      </c>
      <c r="DX49" s="28">
        <f t="shared" si="614"/>
        <v>4</v>
      </c>
      <c r="DY49" s="106"/>
      <c r="DZ49" s="106"/>
      <c r="EA49" s="106"/>
      <c r="EB49" s="28">
        <f t="shared" si="615"/>
        <v>4</v>
      </c>
      <c r="EC49" s="28">
        <f t="shared" si="615"/>
        <v>0</v>
      </c>
      <c r="ED49" s="28">
        <f t="shared" si="615"/>
        <v>4</v>
      </c>
      <c r="EE49" s="117">
        <f>EB49/DS49</f>
        <v>0.8</v>
      </c>
      <c r="EF49" s="117">
        <v>0</v>
      </c>
      <c r="EG49" s="117">
        <f>ED49/DU49</f>
        <v>0.8</v>
      </c>
      <c r="EH49" s="28">
        <f t="shared" si="573"/>
        <v>12245</v>
      </c>
      <c r="EI49" s="28">
        <f t="shared" si="573"/>
        <v>5096</v>
      </c>
      <c r="EJ49" s="28">
        <f t="shared" si="595"/>
        <v>17341</v>
      </c>
      <c r="EK49" s="28">
        <v>6530</v>
      </c>
      <c r="EL49" s="28">
        <v>3080</v>
      </c>
      <c r="EM49" s="28">
        <f>EK49+EL49</f>
        <v>9610</v>
      </c>
      <c r="EN49" s="100">
        <f t="shared" si="611"/>
        <v>53.32788893425888</v>
      </c>
      <c r="EO49" s="93">
        <f t="shared" si="611"/>
        <v>60.439560439560438</v>
      </c>
      <c r="EP49" s="93">
        <f t="shared" si="611"/>
        <v>55.417795974857277</v>
      </c>
      <c r="EQ49" s="28">
        <f t="shared" si="598"/>
        <v>1324</v>
      </c>
      <c r="ER49" s="28">
        <f t="shared" si="598"/>
        <v>755</v>
      </c>
      <c r="ES49" s="28">
        <f t="shared" si="598"/>
        <v>2079</v>
      </c>
      <c r="ET49" s="28">
        <v>550</v>
      </c>
      <c r="EU49" s="28">
        <v>680</v>
      </c>
      <c r="EV49" s="28">
        <f>ET49+EU49</f>
        <v>1230</v>
      </c>
      <c r="EW49" s="93">
        <f t="shared" si="612"/>
        <v>41.540785498489427</v>
      </c>
      <c r="EX49" s="93">
        <f t="shared" si="612"/>
        <v>90.066225165562912</v>
      </c>
      <c r="EY49" s="93">
        <f t="shared" si="612"/>
        <v>59.16305916305916</v>
      </c>
      <c r="EZ49" s="28">
        <f t="shared" si="610"/>
        <v>4</v>
      </c>
      <c r="FA49" s="28">
        <f t="shared" si="610"/>
        <v>0</v>
      </c>
      <c r="FB49" s="28">
        <f t="shared" si="610"/>
        <v>4</v>
      </c>
      <c r="FC49" s="28">
        <v>3</v>
      </c>
      <c r="FD49" s="28">
        <v>0</v>
      </c>
      <c r="FE49" s="28">
        <f>FC49+FD49</f>
        <v>3</v>
      </c>
      <c r="FF49" s="93">
        <f>+FC49*100/EZ49</f>
        <v>75</v>
      </c>
      <c r="FG49" s="93">
        <v>0</v>
      </c>
      <c r="FH49" s="93">
        <f>+FE49*100/FB49</f>
        <v>75</v>
      </c>
    </row>
    <row r="50" spans="1:164" ht="27" customHeight="1">
      <c r="A50" s="94">
        <v>41</v>
      </c>
      <c r="B50" s="118" t="s">
        <v>212</v>
      </c>
      <c r="C50" s="75">
        <v>752</v>
      </c>
      <c r="D50" s="75">
        <v>56</v>
      </c>
      <c r="E50" s="75">
        <f t="shared" si="566"/>
        <v>808</v>
      </c>
      <c r="F50" s="75">
        <v>667</v>
      </c>
      <c r="G50" s="75">
        <v>49</v>
      </c>
      <c r="H50" s="75">
        <f t="shared" si="567"/>
        <v>716</v>
      </c>
      <c r="I50" s="105"/>
      <c r="J50" s="105"/>
      <c r="K50" s="105"/>
      <c r="L50" s="97">
        <f t="shared" si="568"/>
        <v>667</v>
      </c>
      <c r="M50" s="98">
        <f t="shared" si="568"/>
        <v>49</v>
      </c>
      <c r="N50" s="98">
        <f t="shared" si="568"/>
        <v>716</v>
      </c>
      <c r="O50" s="117">
        <f t="shared" si="565"/>
        <v>0.88696808510638303</v>
      </c>
      <c r="P50" s="117">
        <f t="shared" si="569"/>
        <v>0.875</v>
      </c>
      <c r="Q50" s="117">
        <f t="shared" si="569"/>
        <v>0.88613861386138615</v>
      </c>
      <c r="R50" s="28">
        <v>42</v>
      </c>
      <c r="S50" s="28">
        <v>2</v>
      </c>
      <c r="T50" s="28">
        <f>R50+S50</f>
        <v>44</v>
      </c>
      <c r="U50" s="28">
        <v>30</v>
      </c>
      <c r="V50" s="28">
        <v>2</v>
      </c>
      <c r="W50" s="28">
        <f>U50+V50</f>
        <v>32</v>
      </c>
      <c r="X50" s="106"/>
      <c r="Y50" s="106"/>
      <c r="Z50" s="106"/>
      <c r="AA50" s="28">
        <f t="shared" si="616"/>
        <v>30</v>
      </c>
      <c r="AB50" s="28">
        <f t="shared" si="616"/>
        <v>2</v>
      </c>
      <c r="AC50" s="28">
        <f t="shared" si="616"/>
        <v>32</v>
      </c>
      <c r="AD50" s="117">
        <f t="shared" si="617"/>
        <v>0.7142857142857143</v>
      </c>
      <c r="AE50" s="117">
        <f t="shared" si="617"/>
        <v>1</v>
      </c>
      <c r="AF50" s="117">
        <f t="shared" si="617"/>
        <v>0.72727272727272729</v>
      </c>
      <c r="AG50" s="28">
        <f t="shared" si="601"/>
        <v>794</v>
      </c>
      <c r="AH50" s="28">
        <f t="shared" si="601"/>
        <v>58</v>
      </c>
      <c r="AI50" s="28">
        <f t="shared" si="579"/>
        <v>852</v>
      </c>
      <c r="AJ50" s="28">
        <f t="shared" si="602"/>
        <v>697</v>
      </c>
      <c r="AK50" s="28">
        <f t="shared" si="602"/>
        <v>51</v>
      </c>
      <c r="AL50" s="28">
        <f t="shared" si="582"/>
        <v>748</v>
      </c>
      <c r="AM50" s="106"/>
      <c r="AN50" s="106"/>
      <c r="AO50" s="106"/>
      <c r="AP50" s="28">
        <f t="shared" si="604"/>
        <v>697</v>
      </c>
      <c r="AQ50" s="28">
        <f t="shared" si="604"/>
        <v>51</v>
      </c>
      <c r="AR50" s="28">
        <f t="shared" si="587"/>
        <v>748</v>
      </c>
      <c r="AS50" s="117">
        <f t="shared" si="572"/>
        <v>0.87783375314861456</v>
      </c>
      <c r="AT50" s="117">
        <f t="shared" si="572"/>
        <v>0.87931034482758619</v>
      </c>
      <c r="AU50" s="117">
        <f t="shared" si="572"/>
        <v>0.8779342723004695</v>
      </c>
      <c r="AV50" s="185">
        <v>20</v>
      </c>
      <c r="AW50" s="185">
        <v>7</v>
      </c>
      <c r="AX50" s="185">
        <f t="shared" si="588"/>
        <v>27</v>
      </c>
      <c r="AY50" s="185">
        <v>14</v>
      </c>
      <c r="AZ50" s="185">
        <v>5</v>
      </c>
      <c r="BA50" s="92">
        <f t="shared" si="589"/>
        <v>19</v>
      </c>
      <c r="BB50" s="105"/>
      <c r="BC50" s="105"/>
      <c r="BD50" s="105"/>
      <c r="BE50" s="92">
        <f t="shared" si="590"/>
        <v>14</v>
      </c>
      <c r="BF50" s="92">
        <f t="shared" si="590"/>
        <v>5</v>
      </c>
      <c r="BG50" s="92">
        <f t="shared" si="590"/>
        <v>19</v>
      </c>
      <c r="BH50" s="117">
        <f t="shared" si="591"/>
        <v>0.7</v>
      </c>
      <c r="BI50" s="117">
        <f t="shared" si="591"/>
        <v>0.7142857142857143</v>
      </c>
      <c r="BJ50" s="117">
        <f t="shared" si="591"/>
        <v>0.70370370370370372</v>
      </c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98">
        <f t="shared" si="592"/>
        <v>20</v>
      </c>
      <c r="CA50" s="98">
        <f t="shared" si="592"/>
        <v>7</v>
      </c>
      <c r="CB50" s="98">
        <f t="shared" si="592"/>
        <v>27</v>
      </c>
      <c r="CC50" s="28">
        <f t="shared" si="592"/>
        <v>14</v>
      </c>
      <c r="CD50" s="28">
        <f t="shared" si="592"/>
        <v>5</v>
      </c>
      <c r="CE50" s="28">
        <f t="shared" si="592"/>
        <v>19</v>
      </c>
      <c r="CF50" s="106"/>
      <c r="CG50" s="106"/>
      <c r="CH50" s="106"/>
      <c r="CI50" s="28">
        <f t="shared" si="593"/>
        <v>14</v>
      </c>
      <c r="CJ50" s="28">
        <f t="shared" si="593"/>
        <v>5</v>
      </c>
      <c r="CK50" s="28">
        <f t="shared" si="593"/>
        <v>19</v>
      </c>
      <c r="CL50" s="117">
        <f t="shared" si="594"/>
        <v>0.7</v>
      </c>
      <c r="CM50" s="117">
        <f t="shared" si="594"/>
        <v>0.7142857142857143</v>
      </c>
      <c r="CN50" s="117">
        <f t="shared" si="594"/>
        <v>0.70370370370370372</v>
      </c>
      <c r="CO50" s="92">
        <v>10</v>
      </c>
      <c r="CP50" s="92">
        <v>2</v>
      </c>
      <c r="CQ50" s="92">
        <f>+CO50+CP50</f>
        <v>12</v>
      </c>
      <c r="CR50" s="92">
        <v>9</v>
      </c>
      <c r="CS50" s="92">
        <v>2</v>
      </c>
      <c r="CT50" s="92">
        <f>+CR50+CS50</f>
        <v>11</v>
      </c>
      <c r="CU50" s="105"/>
      <c r="CV50" s="105"/>
      <c r="CW50" s="105"/>
      <c r="CX50" s="92">
        <f t="shared" si="606"/>
        <v>9</v>
      </c>
      <c r="CY50" s="92">
        <f t="shared" si="606"/>
        <v>2</v>
      </c>
      <c r="CZ50" s="92">
        <f t="shared" si="606"/>
        <v>11</v>
      </c>
      <c r="DA50" s="117">
        <f>CX50/CO50</f>
        <v>0.9</v>
      </c>
      <c r="DB50" s="117">
        <v>0</v>
      </c>
      <c r="DC50" s="117">
        <f>CZ50/CQ50</f>
        <v>0.91666666666666663</v>
      </c>
      <c r="DD50" s="107"/>
      <c r="DE50" s="107"/>
      <c r="DF50" s="106"/>
      <c r="DG50" s="105"/>
      <c r="DH50" s="105"/>
      <c r="DI50" s="105"/>
      <c r="DJ50" s="105"/>
      <c r="DK50" s="105"/>
      <c r="DL50" s="105"/>
      <c r="DM50" s="105"/>
      <c r="DN50" s="105"/>
      <c r="DO50" s="105"/>
      <c r="DP50" s="112"/>
      <c r="DQ50" s="112"/>
      <c r="DR50" s="112"/>
      <c r="DS50" s="98">
        <f t="shared" si="614"/>
        <v>10</v>
      </c>
      <c r="DT50" s="98">
        <f t="shared" si="614"/>
        <v>2</v>
      </c>
      <c r="DU50" s="28">
        <f t="shared" si="614"/>
        <v>12</v>
      </c>
      <c r="DV50" s="28">
        <f t="shared" si="614"/>
        <v>9</v>
      </c>
      <c r="DW50" s="28">
        <f t="shared" si="614"/>
        <v>2</v>
      </c>
      <c r="DX50" s="28">
        <f t="shared" si="614"/>
        <v>11</v>
      </c>
      <c r="DY50" s="106"/>
      <c r="DZ50" s="106"/>
      <c r="EA50" s="106"/>
      <c r="EB50" s="28">
        <f t="shared" si="615"/>
        <v>9</v>
      </c>
      <c r="EC50" s="28">
        <f t="shared" si="615"/>
        <v>2</v>
      </c>
      <c r="ED50" s="28">
        <f t="shared" si="615"/>
        <v>11</v>
      </c>
      <c r="EE50" s="117">
        <f>EB50/DS50</f>
        <v>0.9</v>
      </c>
      <c r="EF50" s="117">
        <v>0</v>
      </c>
      <c r="EG50" s="117">
        <f>ED50/DU50</f>
        <v>0.91666666666666663</v>
      </c>
      <c r="EH50" s="28">
        <f t="shared" si="573"/>
        <v>697</v>
      </c>
      <c r="EI50" s="28">
        <f t="shared" si="573"/>
        <v>51</v>
      </c>
      <c r="EJ50" s="28">
        <f t="shared" si="595"/>
        <v>748</v>
      </c>
      <c r="EK50" s="32">
        <v>145</v>
      </c>
      <c r="EL50" s="32">
        <v>13</v>
      </c>
      <c r="EM50" s="28">
        <f>EK50+EL50</f>
        <v>158</v>
      </c>
      <c r="EN50" s="100">
        <f t="shared" si="611"/>
        <v>20.803443328550934</v>
      </c>
      <c r="EO50" s="93">
        <f t="shared" si="611"/>
        <v>25.490196078431371</v>
      </c>
      <c r="EP50" s="93">
        <f t="shared" si="611"/>
        <v>21.122994652406415</v>
      </c>
      <c r="EQ50" s="28">
        <f t="shared" si="598"/>
        <v>14</v>
      </c>
      <c r="ER50" s="28">
        <f t="shared" si="598"/>
        <v>5</v>
      </c>
      <c r="ES50" s="28">
        <f t="shared" si="598"/>
        <v>19</v>
      </c>
      <c r="ET50" s="108"/>
      <c r="EU50" s="108"/>
      <c r="EV50" s="106"/>
      <c r="EW50" s="109"/>
      <c r="EX50" s="109"/>
      <c r="EY50" s="109"/>
      <c r="EZ50" s="28">
        <f t="shared" si="610"/>
        <v>9</v>
      </c>
      <c r="FA50" s="28">
        <f t="shared" si="610"/>
        <v>2</v>
      </c>
      <c r="FB50" s="28">
        <f t="shared" si="610"/>
        <v>11</v>
      </c>
      <c r="FC50" s="109"/>
      <c r="FD50" s="109"/>
      <c r="FE50" s="109"/>
      <c r="FF50" s="109"/>
      <c r="FG50" s="109"/>
      <c r="FH50" s="109"/>
    </row>
    <row r="51" spans="1:164" s="173" customFormat="1" ht="27" customHeight="1">
      <c r="A51" s="207" t="s">
        <v>3</v>
      </c>
      <c r="B51" s="207"/>
      <c r="C51" s="170">
        <f>SUM(C9:C50)</f>
        <v>9473929</v>
      </c>
      <c r="D51" s="170">
        <f t="shared" ref="D51:N51" si="618">SUM(D9:D50)</f>
        <v>8406084</v>
      </c>
      <c r="E51" s="170">
        <f t="shared" si="618"/>
        <v>17880013</v>
      </c>
      <c r="F51" s="170">
        <f t="shared" si="618"/>
        <v>7220469</v>
      </c>
      <c r="G51" s="170">
        <f t="shared" si="618"/>
        <v>6568497</v>
      </c>
      <c r="H51" s="170">
        <f t="shared" si="618"/>
        <v>13788966</v>
      </c>
      <c r="I51" s="170">
        <f t="shared" si="618"/>
        <v>284959</v>
      </c>
      <c r="J51" s="170">
        <f t="shared" si="618"/>
        <v>223649</v>
      </c>
      <c r="K51" s="170">
        <f t="shared" si="618"/>
        <v>508608</v>
      </c>
      <c r="L51" s="170">
        <f t="shared" si="618"/>
        <v>7505428</v>
      </c>
      <c r="M51" s="170">
        <f t="shared" si="618"/>
        <v>6792146</v>
      </c>
      <c r="N51" s="170">
        <f t="shared" si="618"/>
        <v>14297574</v>
      </c>
      <c r="O51" s="171">
        <f t="shared" ref="O51" si="619">L51/C51</f>
        <v>0.79221915215957395</v>
      </c>
      <c r="P51" s="171">
        <f t="shared" ref="P51" si="620">M51/D51</f>
        <v>0.80800358407077544</v>
      </c>
      <c r="Q51" s="171">
        <f t="shared" ref="Q51" si="621">N51/E51</f>
        <v>0.79964002263309319</v>
      </c>
      <c r="R51" s="170">
        <f>SUM(R9:R50)</f>
        <v>874950</v>
      </c>
      <c r="S51" s="170">
        <f t="shared" ref="S51" si="622">SUM(S9:S50)</f>
        <v>574325</v>
      </c>
      <c r="T51" s="170">
        <f t="shared" ref="T51" si="623">SUM(T9:T50)</f>
        <v>1449275</v>
      </c>
      <c r="U51" s="170">
        <f t="shared" ref="U51" si="624">SUM(U9:U50)</f>
        <v>342533</v>
      </c>
      <c r="V51" s="170">
        <f t="shared" ref="V51" si="625">SUM(V9:V50)</f>
        <v>192857</v>
      </c>
      <c r="W51" s="170">
        <f t="shared" ref="W51" si="626">SUM(W9:W50)</f>
        <v>535390</v>
      </c>
      <c r="X51" s="170">
        <f t="shared" ref="X51" si="627">SUM(X9:X50)</f>
        <v>27146</v>
      </c>
      <c r="Y51" s="170">
        <f t="shared" ref="Y51" si="628">SUM(Y9:Y50)</f>
        <v>23986</v>
      </c>
      <c r="Z51" s="170">
        <f t="shared" ref="Z51" si="629">SUM(Z9:Z50)</f>
        <v>51132</v>
      </c>
      <c r="AA51" s="170">
        <f t="shared" ref="AA51" si="630">SUM(AA9:AA50)</f>
        <v>369679</v>
      </c>
      <c r="AB51" s="170">
        <f t="shared" ref="AB51" si="631">SUM(AB9:AB50)</f>
        <v>216843</v>
      </c>
      <c r="AC51" s="170">
        <f t="shared" ref="AC51" si="632">SUM(AC9:AC50)</f>
        <v>586522</v>
      </c>
      <c r="AD51" s="171">
        <f t="shared" ref="AD51" si="633">AA51/R51</f>
        <v>0.42251442939596551</v>
      </c>
      <c r="AE51" s="171">
        <f t="shared" ref="AE51" si="634">AB51/S51</f>
        <v>0.37756148522178207</v>
      </c>
      <c r="AF51" s="171">
        <f t="shared" ref="AF51" si="635">AC51/T51</f>
        <v>0.40470028117507029</v>
      </c>
      <c r="AG51" s="170">
        <f>SUM(AG9:AG50)</f>
        <v>10348879</v>
      </c>
      <c r="AH51" s="170">
        <f t="shared" ref="AH51" si="636">SUM(AH9:AH50)</f>
        <v>8980409</v>
      </c>
      <c r="AI51" s="170">
        <f t="shared" ref="AI51" si="637">SUM(AI9:AI50)</f>
        <v>19329288</v>
      </c>
      <c r="AJ51" s="170">
        <f t="shared" ref="AJ51" si="638">SUM(AJ9:AJ50)</f>
        <v>7563002</v>
      </c>
      <c r="AK51" s="170">
        <f t="shared" ref="AK51" si="639">SUM(AK9:AK50)</f>
        <v>6761354</v>
      </c>
      <c r="AL51" s="170">
        <f t="shared" ref="AL51" si="640">SUM(AL9:AL50)</f>
        <v>14324356</v>
      </c>
      <c r="AM51" s="170">
        <f t="shared" ref="AM51" si="641">SUM(AM9:AM50)</f>
        <v>312105</v>
      </c>
      <c r="AN51" s="170">
        <f t="shared" ref="AN51" si="642">SUM(AN9:AN50)</f>
        <v>247635</v>
      </c>
      <c r="AO51" s="170">
        <f t="shared" ref="AO51" si="643">SUM(AO9:AO50)</f>
        <v>559740</v>
      </c>
      <c r="AP51" s="170">
        <f t="shared" ref="AP51" si="644">SUM(AP9:AP50)</f>
        <v>7875107</v>
      </c>
      <c r="AQ51" s="170">
        <f t="shared" ref="AQ51" si="645">SUM(AQ9:AQ50)</f>
        <v>7008989</v>
      </c>
      <c r="AR51" s="170">
        <f t="shared" ref="AR51" si="646">SUM(AR9:AR50)</f>
        <v>14884096</v>
      </c>
      <c r="AS51" s="171">
        <f t="shared" ref="AS51" si="647">AP51/AG51</f>
        <v>0.76096232258585683</v>
      </c>
      <c r="AT51" s="171">
        <f t="shared" ref="AT51" si="648">AQ51/AH51</f>
        <v>0.78047547723049138</v>
      </c>
      <c r="AU51" s="171">
        <f t="shared" ref="AU51" si="649">AR51/AI51</f>
        <v>0.77002815623627729</v>
      </c>
      <c r="AV51" s="170">
        <f>SUM(AV9:AV50)</f>
        <v>1672890</v>
      </c>
      <c r="AW51" s="170">
        <f t="shared" ref="AW51" si="650">SUM(AW9:AW50)</f>
        <v>1519410</v>
      </c>
      <c r="AX51" s="170">
        <f t="shared" ref="AX51" si="651">SUM(AX9:AX50)</f>
        <v>3192300</v>
      </c>
      <c r="AY51" s="170">
        <f t="shared" ref="AY51" si="652">SUM(AY9:AY50)</f>
        <v>1161922</v>
      </c>
      <c r="AZ51" s="170">
        <f t="shared" ref="AZ51" si="653">SUM(AZ9:AZ50)</f>
        <v>1088896</v>
      </c>
      <c r="BA51" s="170">
        <f t="shared" ref="BA51" si="654">SUM(BA9:BA50)</f>
        <v>2250818</v>
      </c>
      <c r="BB51" s="170">
        <f t="shared" ref="BB51" si="655">SUM(BB9:BB50)</f>
        <v>54262</v>
      </c>
      <c r="BC51" s="170">
        <f t="shared" ref="BC51" si="656">SUM(BC9:BC50)</f>
        <v>45125</v>
      </c>
      <c r="BD51" s="170">
        <f t="shared" ref="BD51" si="657">SUM(BD9:BD50)</f>
        <v>99387</v>
      </c>
      <c r="BE51" s="170">
        <f t="shared" ref="BE51" si="658">SUM(BE9:BE50)</f>
        <v>1216184</v>
      </c>
      <c r="BF51" s="170">
        <f t="shared" ref="BF51" si="659">SUM(BF9:BF50)</f>
        <v>1134021</v>
      </c>
      <c r="BG51" s="170">
        <f t="shared" ref="BG51" si="660">SUM(BG9:BG50)</f>
        <v>2350205</v>
      </c>
      <c r="BH51" s="171">
        <f t="shared" ref="BH51" si="661">BE51/AV51</f>
        <v>0.7269957976914202</v>
      </c>
      <c r="BI51" s="171">
        <f t="shared" ref="BI51" si="662">BF51/AW51</f>
        <v>0.74635615140087275</v>
      </c>
      <c r="BJ51" s="171">
        <f t="shared" ref="BJ51" si="663">BG51/AX51</f>
        <v>0.73621056918209438</v>
      </c>
      <c r="BK51" s="170">
        <f>SUM(BK9:BK50)</f>
        <v>148829</v>
      </c>
      <c r="BL51" s="170">
        <f t="shared" ref="BL51" si="664">SUM(BL9:BL50)</f>
        <v>99651</v>
      </c>
      <c r="BM51" s="170">
        <f t="shared" ref="BM51" si="665">SUM(BM9:BM50)</f>
        <v>248480</v>
      </c>
      <c r="BN51" s="170">
        <f t="shared" ref="BN51" si="666">SUM(BN9:BN50)</f>
        <v>47334</v>
      </c>
      <c r="BO51" s="170">
        <f t="shared" ref="BO51" si="667">SUM(BO9:BO50)</f>
        <v>24895</v>
      </c>
      <c r="BP51" s="170">
        <f t="shared" ref="BP51" si="668">SUM(BP9:BP50)</f>
        <v>72229</v>
      </c>
      <c r="BQ51" s="170">
        <f t="shared" ref="BQ51" si="669">SUM(BQ9:BQ50)</f>
        <v>5268</v>
      </c>
      <c r="BR51" s="170">
        <f t="shared" ref="BR51" si="670">SUM(BR9:BR50)</f>
        <v>4681</v>
      </c>
      <c r="BS51" s="170">
        <f t="shared" ref="BS51" si="671">SUM(BS9:BS50)</f>
        <v>9949</v>
      </c>
      <c r="BT51" s="170">
        <f t="shared" ref="BT51" si="672">SUM(BT9:BT50)</f>
        <v>52602</v>
      </c>
      <c r="BU51" s="170">
        <f t="shared" ref="BU51" si="673">SUM(BU9:BU50)</f>
        <v>29576</v>
      </c>
      <c r="BV51" s="170">
        <f t="shared" ref="BV51" si="674">SUM(BV9:BV50)</f>
        <v>82178</v>
      </c>
      <c r="BW51" s="171">
        <f t="shared" ref="BW51" si="675">BT51/BK51</f>
        <v>0.35343918187987555</v>
      </c>
      <c r="BX51" s="171">
        <f t="shared" ref="BX51" si="676">BU51/BL51</f>
        <v>0.29679581740273553</v>
      </c>
      <c r="BY51" s="171">
        <f t="shared" ref="BY51" si="677">BV51/BM51</f>
        <v>0.33072279459111398</v>
      </c>
      <c r="BZ51" s="170">
        <f>SUM(BZ9:BZ50)</f>
        <v>1821719</v>
      </c>
      <c r="CA51" s="170">
        <f t="shared" ref="CA51" si="678">SUM(CA9:CA50)</f>
        <v>1619061</v>
      </c>
      <c r="CB51" s="170">
        <f t="shared" ref="CB51" si="679">SUM(CB9:CB50)</f>
        <v>3440780</v>
      </c>
      <c r="CC51" s="170">
        <f t="shared" ref="CC51" si="680">SUM(CC9:CC50)</f>
        <v>1209256</v>
      </c>
      <c r="CD51" s="170">
        <f t="shared" ref="CD51" si="681">SUM(CD9:CD50)</f>
        <v>1113791</v>
      </c>
      <c r="CE51" s="170">
        <f t="shared" ref="CE51" si="682">SUM(CE9:CE50)</f>
        <v>2323047</v>
      </c>
      <c r="CF51" s="170">
        <f t="shared" ref="CF51" si="683">SUM(CF9:CF50)</f>
        <v>59530</v>
      </c>
      <c r="CG51" s="170">
        <f t="shared" ref="CG51" si="684">SUM(CG9:CG50)</f>
        <v>49806</v>
      </c>
      <c r="CH51" s="170">
        <f t="shared" ref="CH51" si="685">SUM(CH9:CH50)</f>
        <v>109336</v>
      </c>
      <c r="CI51" s="170">
        <f t="shared" ref="CI51" si="686">SUM(CI9:CI50)</f>
        <v>1268786</v>
      </c>
      <c r="CJ51" s="170">
        <f t="shared" ref="CJ51" si="687">SUM(CJ9:CJ50)</f>
        <v>1163597</v>
      </c>
      <c r="CK51" s="170">
        <f t="shared" ref="CK51" si="688">SUM(CK9:CK50)</f>
        <v>2432383</v>
      </c>
      <c r="CL51" s="171">
        <f t="shared" ref="CL51" si="689">CI51/BZ51</f>
        <v>0.69647733816247182</v>
      </c>
      <c r="CM51" s="171">
        <f t="shared" ref="CM51" si="690">CJ51/CA51</f>
        <v>0.7186863249747848</v>
      </c>
      <c r="CN51" s="171">
        <f t="shared" ref="CN51" si="691">CK51/CB51</f>
        <v>0.70692778962909575</v>
      </c>
      <c r="CO51" s="170">
        <f>SUM(CO9:CO50)</f>
        <v>678660</v>
      </c>
      <c r="CP51" s="170">
        <f t="shared" ref="CP51" si="692">SUM(CP9:CP50)</f>
        <v>666005</v>
      </c>
      <c r="CQ51" s="170">
        <f t="shared" ref="CQ51" si="693">SUM(CQ9:CQ50)</f>
        <v>1344665</v>
      </c>
      <c r="CR51" s="170">
        <f t="shared" ref="CR51" si="694">SUM(CR9:CR50)</f>
        <v>458422</v>
      </c>
      <c r="CS51" s="170">
        <f t="shared" ref="CS51" si="695">SUM(CS9:CS50)</f>
        <v>444348</v>
      </c>
      <c r="CT51" s="170">
        <f t="shared" ref="CT51" si="696">SUM(CT9:CT50)</f>
        <v>902770</v>
      </c>
      <c r="CU51" s="170">
        <f t="shared" ref="CU51" si="697">SUM(CU9:CU50)</f>
        <v>28361</v>
      </c>
      <c r="CV51" s="170">
        <f t="shared" ref="CV51" si="698">SUM(CV9:CV50)</f>
        <v>29089</v>
      </c>
      <c r="CW51" s="170">
        <f t="shared" ref="CW51" si="699">SUM(CW9:CW50)</f>
        <v>57450</v>
      </c>
      <c r="CX51" s="170">
        <f t="shared" ref="CX51" si="700">SUM(CX9:CX50)</f>
        <v>486783</v>
      </c>
      <c r="CY51" s="170">
        <f t="shared" ref="CY51" si="701">SUM(CY9:CY50)</f>
        <v>473437</v>
      </c>
      <c r="CZ51" s="170">
        <f t="shared" ref="CZ51" si="702">SUM(CZ9:CZ50)</f>
        <v>960220</v>
      </c>
      <c r="DA51" s="171">
        <f>CX51/CO51</f>
        <v>0.71727079833790119</v>
      </c>
      <c r="DB51" s="171">
        <f t="shared" ref="DB51" si="703">CY51/CP51</f>
        <v>0.71086102957185004</v>
      </c>
      <c r="DC51" s="171">
        <f t="shared" ref="DC51" si="704">CZ51/CQ51</f>
        <v>0.71409607597431335</v>
      </c>
      <c r="DD51" s="170">
        <f>SUM(DD9:DD50)</f>
        <v>81992</v>
      </c>
      <c r="DE51" s="170">
        <f t="shared" ref="DE51" si="705">SUM(DE9:DE50)</f>
        <v>68453</v>
      </c>
      <c r="DF51" s="170">
        <f t="shared" ref="DF51" si="706">SUM(DF9:DF50)</f>
        <v>150445</v>
      </c>
      <c r="DG51" s="170">
        <f t="shared" ref="DG51" si="707">SUM(DG9:DG50)</f>
        <v>19710</v>
      </c>
      <c r="DH51" s="170">
        <f t="shared" ref="DH51" si="708">SUM(DH9:DH50)</f>
        <v>15859</v>
      </c>
      <c r="DI51" s="170">
        <f t="shared" ref="DI51" si="709">SUM(DI9:DI50)</f>
        <v>35569</v>
      </c>
      <c r="DJ51" s="170">
        <f t="shared" ref="DJ51" si="710">SUM(DJ9:DJ50)</f>
        <v>4483</v>
      </c>
      <c r="DK51" s="170">
        <f t="shared" ref="DK51" si="711">SUM(DK9:DK50)</f>
        <v>3849</v>
      </c>
      <c r="DL51" s="170">
        <f t="shared" ref="DL51" si="712">SUM(DL9:DL50)</f>
        <v>8332</v>
      </c>
      <c r="DM51" s="170">
        <f t="shared" ref="DM51" si="713">SUM(DM9:DM50)</f>
        <v>24193</v>
      </c>
      <c r="DN51" s="170">
        <f t="shared" ref="DN51" si="714">SUM(DN9:DN50)</f>
        <v>19708</v>
      </c>
      <c r="DO51" s="170">
        <f t="shared" ref="DO51" si="715">SUM(DO9:DO50)</f>
        <v>43901</v>
      </c>
      <c r="DP51" s="120">
        <f t="shared" ref="DP51" si="716">DM51/DD51</f>
        <v>0.2950653722314372</v>
      </c>
      <c r="DQ51" s="120">
        <f t="shared" ref="DQ51" si="717">DN51/DE51</f>
        <v>0.2879055702452778</v>
      </c>
      <c r="DR51" s="120">
        <f t="shared" ref="DR51" si="718">DO51/DF51</f>
        <v>0.29180763734255044</v>
      </c>
      <c r="DS51" s="170">
        <f t="shared" ref="DS51" si="719">SUM(DS9:DS50)</f>
        <v>760652</v>
      </c>
      <c r="DT51" s="170">
        <f t="shared" ref="DT51" si="720">SUM(DT9:DT50)</f>
        <v>734458</v>
      </c>
      <c r="DU51" s="170">
        <f t="shared" ref="DU51" si="721">SUM(DU9:DU50)</f>
        <v>1495110</v>
      </c>
      <c r="DV51" s="170">
        <f t="shared" ref="DV51" si="722">SUM(DV9:DV50)</f>
        <v>478132</v>
      </c>
      <c r="DW51" s="170">
        <f t="shared" ref="DW51" si="723">SUM(DW9:DW50)</f>
        <v>460207</v>
      </c>
      <c r="DX51" s="170">
        <f t="shared" ref="DX51" si="724">SUM(DX9:DX50)</f>
        <v>938339</v>
      </c>
      <c r="DY51" s="170">
        <f t="shared" ref="DY51" si="725">SUM(DY9:DY50)</f>
        <v>32844</v>
      </c>
      <c r="DZ51" s="170">
        <f t="shared" ref="DZ51" si="726">SUM(DZ9:DZ50)</f>
        <v>32938</v>
      </c>
      <c r="EA51" s="170">
        <f t="shared" ref="EA51" si="727">SUM(EA9:EA50)</f>
        <v>65782</v>
      </c>
      <c r="EB51" s="170">
        <f t="shared" ref="EB51" si="728">SUM(EB9:EB50)</f>
        <v>510976</v>
      </c>
      <c r="EC51" s="170">
        <f t="shared" ref="EC51" si="729">SUM(EC9:EC50)</f>
        <v>493145</v>
      </c>
      <c r="ED51" s="170">
        <f t="shared" ref="ED51" si="730">SUM(ED9:ED50)</f>
        <v>1004121</v>
      </c>
      <c r="EE51" s="171">
        <f t="shared" ref="EE51" si="731">EB51/DS51</f>
        <v>0.67176054227163018</v>
      </c>
      <c r="EF51" s="171">
        <f t="shared" ref="EF51" si="732">EC51/DT51</f>
        <v>0.67144070865862993</v>
      </c>
      <c r="EG51" s="171">
        <f t="shared" ref="EG51" si="733">ED51/DU51</f>
        <v>0.67160342717258259</v>
      </c>
      <c r="EH51" s="170">
        <f t="shared" ref="EH51" si="734">SUM(EH9:EH50)</f>
        <v>7875107</v>
      </c>
      <c r="EI51" s="170">
        <f t="shared" ref="EI51" si="735">SUM(EI9:EI50)</f>
        <v>7008989</v>
      </c>
      <c r="EJ51" s="170">
        <f t="shared" ref="EJ51" si="736">SUM(EJ9:EJ50)</f>
        <v>14884096</v>
      </c>
      <c r="EK51" s="170">
        <f t="shared" ref="EK51" si="737">SUM(EK9:EK50)</f>
        <v>3955621</v>
      </c>
      <c r="EL51" s="170">
        <f t="shared" ref="EL51" si="738">SUM(EL9:EL50)</f>
        <v>3777318</v>
      </c>
      <c r="EM51" s="170">
        <f t="shared" ref="EM51" si="739">SUM(EM9:EM50)</f>
        <v>7925788</v>
      </c>
      <c r="EN51" s="168">
        <f t="shared" ref="EN51" si="740">+EK51*100/EH51</f>
        <v>50.229425454155731</v>
      </c>
      <c r="EO51" s="169">
        <f t="shared" ref="EO51" si="741">+EL51*100/EI51</f>
        <v>53.892480070948892</v>
      </c>
      <c r="EP51" s="169">
        <f t="shared" ref="EP51" si="742">+EM51*100/EJ51</f>
        <v>53.250046223835156</v>
      </c>
      <c r="EQ51" s="170">
        <f t="shared" ref="EQ51" si="743">SUM(EQ9:EQ50)</f>
        <v>1268786</v>
      </c>
      <c r="ER51" s="170">
        <f t="shared" ref="ER51" si="744">SUM(ER9:ER50)</f>
        <v>1163597</v>
      </c>
      <c r="ES51" s="170">
        <f t="shared" ref="ES51" si="745">SUM(ES9:ES50)</f>
        <v>2432383</v>
      </c>
      <c r="ET51" s="170">
        <f t="shared" ref="ET51" si="746">SUM(ET9:ET50)</f>
        <v>555688</v>
      </c>
      <c r="EU51" s="170">
        <f t="shared" ref="EU51" si="747">SUM(EU9:EU50)</f>
        <v>563305</v>
      </c>
      <c r="EV51" s="170">
        <f t="shared" ref="EV51" si="748">SUM(EV9:EV50)</f>
        <v>1123350</v>
      </c>
      <c r="EW51" s="172">
        <f t="shared" ref="EW51" si="749">+ET51*100/EQ51</f>
        <v>43.796826257540673</v>
      </c>
      <c r="EX51" s="172">
        <f t="shared" ref="EX51" si="750">+EU51*100/ER51</f>
        <v>48.410661079394323</v>
      </c>
      <c r="EY51" s="172">
        <f t="shared" ref="EY51" si="751">+EV51*100/ES51</f>
        <v>46.183105209993656</v>
      </c>
      <c r="EZ51" s="170">
        <f t="shared" ref="EZ51" si="752">SUM(EZ9:EZ50)</f>
        <v>510976</v>
      </c>
      <c r="FA51" s="170">
        <f t="shared" ref="FA51" si="753">SUM(FA9:FA50)</f>
        <v>493145</v>
      </c>
      <c r="FB51" s="170">
        <f t="shared" ref="FB51" si="754">SUM(FB9:FB50)</f>
        <v>1004121</v>
      </c>
      <c r="FC51" s="170">
        <f t="shared" ref="FC51" si="755">SUM(FC9:FC50)</f>
        <v>154818</v>
      </c>
      <c r="FD51" s="170">
        <f t="shared" ref="FD51" si="756">SUM(FD9:FD50)</f>
        <v>148363</v>
      </c>
      <c r="FE51" s="170">
        <f t="shared" ref="FE51" si="757">SUM(FE9:FE50)</f>
        <v>303575</v>
      </c>
      <c r="FF51" s="172">
        <f t="shared" ref="FF51" si="758">+FC51*100/EZ51</f>
        <v>30.298487600200399</v>
      </c>
      <c r="FG51" s="172">
        <f t="shared" ref="FG51" si="759">+FD51*100/FA51</f>
        <v>30.085066258402701</v>
      </c>
      <c r="FH51" s="172">
        <f t="shared" ref="FH51" si="760">+FE51*100/FB51</f>
        <v>30.232910177159923</v>
      </c>
    </row>
    <row r="52" spans="1:164">
      <c r="C52" s="213" t="s">
        <v>225</v>
      </c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121" t="str">
        <f>+C52</f>
        <v>** Figures pertains to 'ALIM' and 'High Madarsa' as both are equivalent to High School Examination.</v>
      </c>
      <c r="AG52" s="121" t="str">
        <f>+R52</f>
        <v>** Figures pertains to 'ALIM' and 'High Madarsa' as both are equivalent to High School Examination.</v>
      </c>
      <c r="AV52" s="121" t="str">
        <f>+AG52</f>
        <v>** Figures pertains to 'ALIM' and 'High Madarsa' as both are equivalent to High School Examination.</v>
      </c>
      <c r="BK52" s="121" t="str">
        <f>+AV52</f>
        <v>** Figures pertains to 'ALIM' and 'High Madarsa' as both are equivalent to High School Examination.</v>
      </c>
      <c r="BZ52" s="121" t="str">
        <f>+BK52</f>
        <v>** Figures pertains to 'ALIM' and 'High Madarsa' as both are equivalent to High School Examination.</v>
      </c>
      <c r="CO52" s="121" t="str">
        <f>+BZ52</f>
        <v>** Figures pertains to 'ALIM' and 'High Madarsa' as both are equivalent to High School Examination.</v>
      </c>
      <c r="DD52" s="121" t="str">
        <f>+CO52</f>
        <v>** Figures pertains to 'ALIM' and 'High Madarsa' as both are equivalent to High School Examination.</v>
      </c>
      <c r="DS52" s="121" t="str">
        <f>+DD52</f>
        <v>** Figures pertains to 'ALIM' and 'High Madarsa' as both are equivalent to High School Examination.</v>
      </c>
      <c r="EH52" s="121" t="str">
        <f>+DS52</f>
        <v>** Figures pertains to 'ALIM' and 'High Madarsa' as both are equivalent to High School Examination.</v>
      </c>
      <c r="EQ52" s="121" t="str">
        <f>DS52</f>
        <v>** Figures pertains to 'ALIM' and 'High Madarsa' as both are equivalent to High School Examination.</v>
      </c>
      <c r="EZ52" s="121" t="str">
        <f>EQ52</f>
        <v>** Figures pertains to 'ALIM' and 'High Madarsa' as both are equivalent to High School Examination.</v>
      </c>
    </row>
    <row r="53" spans="1:164">
      <c r="C53" s="213" t="s">
        <v>224</v>
      </c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121" t="str">
        <f>+C53</f>
        <v># The Institute is mainly meant for Women, Boys enrolment pertains to wards of the staff.</v>
      </c>
      <c r="AG53" s="121" t="str">
        <f>+R53</f>
        <v># The Institute is mainly meant for Women, Boys enrolment pertains to wards of the staff.</v>
      </c>
      <c r="AV53" s="121" t="str">
        <f>+AG53</f>
        <v># The Institute is mainly meant for Women, Boys enrolment pertains to wards of the staff.</v>
      </c>
      <c r="BK53" s="121" t="str">
        <f>+AV53</f>
        <v># The Institute is mainly meant for Women, Boys enrolment pertains to wards of the staff.</v>
      </c>
      <c r="BZ53" s="121" t="str">
        <f>+BK53</f>
        <v># The Institute is mainly meant for Women, Boys enrolment pertains to wards of the staff.</v>
      </c>
      <c r="CO53" s="121" t="str">
        <f>+BZ53</f>
        <v># The Institute is mainly meant for Women, Boys enrolment pertains to wards of the staff.</v>
      </c>
      <c r="DD53" s="121" t="str">
        <f>+CO53</f>
        <v># The Institute is mainly meant for Women, Boys enrolment pertains to wards of the staff.</v>
      </c>
      <c r="DS53" s="121" t="str">
        <f>+DD53</f>
        <v># The Institute is mainly meant for Women, Boys enrolment pertains to wards of the staff.</v>
      </c>
      <c r="EH53" s="121" t="str">
        <f>+DS53</f>
        <v># The Institute is mainly meant for Women, Boys enrolment pertains to wards of the staff.</v>
      </c>
      <c r="EQ53" s="121" t="str">
        <f t="shared" ref="EQ53:EQ55" si="761">DS53</f>
        <v># The Institute is mainly meant for Women, Boys enrolment pertains to wards of the staff.</v>
      </c>
      <c r="EZ53" s="121" t="str">
        <f t="shared" ref="EZ53:EZ55" si="762">EQ53</f>
        <v># The Institute is mainly meant for Women, Boys enrolment pertains to wards of the staff.</v>
      </c>
    </row>
    <row r="54" spans="1:164">
      <c r="C54" s="213" t="s">
        <v>223</v>
      </c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121" t="str">
        <f>+C54</f>
        <v>Black cell indicates that either system does not exist or information is not available.</v>
      </c>
      <c r="AG54" s="121" t="str">
        <f>+R54</f>
        <v>Black cell indicates that either system does not exist or information is not available.</v>
      </c>
      <c r="AV54" s="121" t="str">
        <f>+AG54</f>
        <v>Black cell indicates that either system does not exist or information is not available.</v>
      </c>
      <c r="BK54" s="121" t="str">
        <f>+AV54</f>
        <v>Black cell indicates that either system does not exist or information is not available.</v>
      </c>
      <c r="BZ54" s="121" t="str">
        <f>+BK54</f>
        <v>Black cell indicates that either system does not exist or information is not available.</v>
      </c>
      <c r="CO54" s="121" t="str">
        <f>+BZ54</f>
        <v>Black cell indicates that either system does not exist or information is not available.</v>
      </c>
      <c r="DD54" s="121" t="str">
        <f>+CO54</f>
        <v>Black cell indicates that either system does not exist or information is not available.</v>
      </c>
      <c r="DS54" s="121" t="str">
        <f>+DD54</f>
        <v>Black cell indicates that either system does not exist or information is not available.</v>
      </c>
      <c r="EH54" s="121" t="str">
        <f>+DS54</f>
        <v>Black cell indicates that either system does not exist or information is not available.</v>
      </c>
      <c r="EQ54" s="121" t="str">
        <f t="shared" si="761"/>
        <v>Black cell indicates that either system does not exist or information is not available.</v>
      </c>
      <c r="EZ54" s="121" t="str">
        <f t="shared" si="762"/>
        <v>Black cell indicates that either system does not exist or information is not available.</v>
      </c>
    </row>
    <row r="55" spans="1:164">
      <c r="C55" s="213" t="s">
        <v>230</v>
      </c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121" t="str">
        <f>+C55</f>
        <v>@ Data is provisional.</v>
      </c>
      <c r="AG55" s="121" t="str">
        <f>+R55</f>
        <v>@ Data is provisional.</v>
      </c>
      <c r="AV55" s="121" t="str">
        <f>+AG55</f>
        <v>@ Data is provisional.</v>
      </c>
      <c r="BK55" s="121" t="str">
        <f>+AV55</f>
        <v>@ Data is provisional.</v>
      </c>
      <c r="BZ55" s="121" t="str">
        <f>+BK55</f>
        <v>@ Data is provisional.</v>
      </c>
      <c r="CO55" s="121" t="str">
        <f>+BZ55</f>
        <v>@ Data is provisional.</v>
      </c>
      <c r="DD55" s="121" t="str">
        <f>+CO55</f>
        <v>@ Data is provisional.</v>
      </c>
      <c r="DS55" s="121" t="str">
        <f>+DD55</f>
        <v>@ Data is provisional.</v>
      </c>
      <c r="EH55" s="121" t="str">
        <f>+DS55</f>
        <v>@ Data is provisional.</v>
      </c>
      <c r="EQ55" s="121" t="str">
        <f t="shared" si="761"/>
        <v>@ Data is provisional.</v>
      </c>
      <c r="EZ55" s="121" t="str">
        <f t="shared" si="762"/>
        <v>@ Data is provisional.</v>
      </c>
    </row>
    <row r="56" spans="1:164"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/>
      <c r="O56"/>
      <c r="P56"/>
      <c r="Q56"/>
    </row>
    <row r="60" spans="1:164">
      <c r="EI60" s="190"/>
    </row>
    <row r="61" spans="1:164" ht="15.75">
      <c r="AC61" s="140"/>
      <c r="AD61" s="140"/>
      <c r="AE61" s="140"/>
    </row>
    <row r="62" spans="1:164" ht="15.75">
      <c r="AC62" s="140"/>
      <c r="AD62" s="140"/>
      <c r="AE62" s="140"/>
    </row>
    <row r="63" spans="1:164" ht="15.75">
      <c r="AC63" s="140"/>
      <c r="AD63" s="140"/>
      <c r="AE63" s="140"/>
    </row>
  </sheetData>
  <mergeCells count="119">
    <mergeCell ref="C55:Q55"/>
    <mergeCell ref="FC5:FE5"/>
    <mergeCell ref="FF5:FH5"/>
    <mergeCell ref="EQ2:EY2"/>
    <mergeCell ref="EZ2:FH2"/>
    <mergeCell ref="EH3:EJ5"/>
    <mergeCell ref="EK3:EM4"/>
    <mergeCell ref="EN3:EP4"/>
    <mergeCell ref="EQ3:ES5"/>
    <mergeCell ref="ET3:EV4"/>
    <mergeCell ref="EW3:EY4"/>
    <mergeCell ref="EZ3:FB5"/>
    <mergeCell ref="FC3:FE4"/>
    <mergeCell ref="FF3:FH4"/>
    <mergeCell ref="EK5:EM5"/>
    <mergeCell ref="EN5:EP5"/>
    <mergeCell ref="ET5:EV5"/>
    <mergeCell ref="EW5:EY5"/>
    <mergeCell ref="DD3:DO3"/>
    <mergeCell ref="BH3:BJ5"/>
    <mergeCell ref="BK3:BV3"/>
    <mergeCell ref="BN5:BP5"/>
    <mergeCell ref="BQ5:BS5"/>
    <mergeCell ref="BT5:BV5"/>
    <mergeCell ref="BE5:BG5"/>
    <mergeCell ref="CO1:DC1"/>
    <mergeCell ref="DD1:DR1"/>
    <mergeCell ref="DS1:EG1"/>
    <mergeCell ref="DP3:DR5"/>
    <mergeCell ref="DS3:ED3"/>
    <mergeCell ref="EE3:EG5"/>
    <mergeCell ref="DA3:DC5"/>
    <mergeCell ref="EB5:ED5"/>
    <mergeCell ref="DV5:DX5"/>
    <mergeCell ref="DY5:EA5"/>
    <mergeCell ref="DS4:DU5"/>
    <mergeCell ref="DV4:ED4"/>
    <mergeCell ref="CO2:DC2"/>
    <mergeCell ref="DD2:DR2"/>
    <mergeCell ref="DS2:EG2"/>
    <mergeCell ref="CO3:CZ3"/>
    <mergeCell ref="CR4:CZ4"/>
    <mergeCell ref="CR5:CT5"/>
    <mergeCell ref="CU5:CW5"/>
    <mergeCell ref="CX5:CZ5"/>
    <mergeCell ref="CL3:CN5"/>
    <mergeCell ref="CI5:CK5"/>
    <mergeCell ref="AV4:AX5"/>
    <mergeCell ref="BZ1:CN1"/>
    <mergeCell ref="C3:N3"/>
    <mergeCell ref="O3:Q5"/>
    <mergeCell ref="R3:AC3"/>
    <mergeCell ref="AD3:AF5"/>
    <mergeCell ref="AG3:AR3"/>
    <mergeCell ref="C4:E5"/>
    <mergeCell ref="F4:N4"/>
    <mergeCell ref="R4:T5"/>
    <mergeCell ref="U4:AC4"/>
    <mergeCell ref="AG4:AI5"/>
    <mergeCell ref="AJ4:AR4"/>
    <mergeCell ref="C2:Q2"/>
    <mergeCell ref="R2:AF2"/>
    <mergeCell ref="AG2:AU2"/>
    <mergeCell ref="AV2:BJ2"/>
    <mergeCell ref="BK2:BY2"/>
    <mergeCell ref="BZ2:CN2"/>
    <mergeCell ref="R1:AF1"/>
    <mergeCell ref="CC5:CE5"/>
    <mergeCell ref="CF5:CH5"/>
    <mergeCell ref="AY5:BA5"/>
    <mergeCell ref="BB5:BD5"/>
    <mergeCell ref="C52:Q52"/>
    <mergeCell ref="C53:Q53"/>
    <mergeCell ref="C54:Q54"/>
    <mergeCell ref="EZ1:FH1"/>
    <mergeCell ref="EQ1:EY1"/>
    <mergeCell ref="EH1:EP1"/>
    <mergeCell ref="C1:Q1"/>
    <mergeCell ref="AG1:AU1"/>
    <mergeCell ref="AV1:BJ1"/>
    <mergeCell ref="BK1:BY1"/>
    <mergeCell ref="DD4:DF5"/>
    <mergeCell ref="DG4:DO4"/>
    <mergeCell ref="F5:H5"/>
    <mergeCell ref="I5:K5"/>
    <mergeCell ref="L5:N5"/>
    <mergeCell ref="U5:W5"/>
    <mergeCell ref="X5:Z5"/>
    <mergeCell ref="AA5:AC5"/>
    <mergeCell ref="AJ5:AL5"/>
    <mergeCell ref="AM5:AO5"/>
    <mergeCell ref="AP5:AR5"/>
    <mergeCell ref="AS3:AU5"/>
    <mergeCell ref="AV3:BG3"/>
    <mergeCell ref="BZ4:CB5"/>
    <mergeCell ref="A3:A6"/>
    <mergeCell ref="B3:B6"/>
    <mergeCell ref="DG5:DI5"/>
    <mergeCell ref="DJ5:DL5"/>
    <mergeCell ref="DM5:DO5"/>
    <mergeCell ref="A51:B51"/>
    <mergeCell ref="FK8:FY8"/>
    <mergeCell ref="A11:B11"/>
    <mergeCell ref="C11:Q11"/>
    <mergeCell ref="R11:AF11"/>
    <mergeCell ref="AV11:BJ11"/>
    <mergeCell ref="BK11:BY11"/>
    <mergeCell ref="BZ11:CN11"/>
    <mergeCell ref="CO11:DC11"/>
    <mergeCell ref="DD11:DR11"/>
    <mergeCell ref="DS11:EG11"/>
    <mergeCell ref="A8:B8"/>
    <mergeCell ref="AY4:BG4"/>
    <mergeCell ref="BK4:BM5"/>
    <mergeCell ref="BN4:BV4"/>
    <mergeCell ref="CC4:CK4"/>
    <mergeCell ref="CO4:CQ5"/>
    <mergeCell ref="BW3:BY5"/>
    <mergeCell ref="BZ3:CK3"/>
  </mergeCells>
  <pageMargins left="0.23622047244094491" right="0.23622047244094491" top="0.39370078740157483" bottom="0.27559055118110237" header="0.31496062992125984" footer="0.31496062992125984"/>
  <pageSetup paperSize="9" scale="65" orientation="landscape" r:id="rId1"/>
  <headerFooter>
    <oddFooter>&amp;CX-2017&amp;R&amp;P</oddFooter>
  </headerFooter>
  <rowBreaks count="1" manualBreakCount="1">
    <brk id="27" max="163" man="1"/>
  </rowBreaks>
  <colBreaks count="11" manualBreakCount="11">
    <brk id="17" max="54" man="1"/>
    <brk id="32" max="54" man="1"/>
    <brk id="47" max="54" man="1"/>
    <brk id="62" max="54" man="1"/>
    <brk id="77" max="54" man="1"/>
    <brk id="92" max="54" man="1"/>
    <brk id="107" max="54" man="1"/>
    <brk id="122" max="54" man="1"/>
    <brk id="137" max="54" man="1"/>
    <brk id="146" max="54" man="1"/>
    <brk id="155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U18"/>
  <sheetViews>
    <sheetView view="pageBreakPreview" zoomScale="60" workbookViewId="0">
      <selection activeCell="C10" sqref="C10"/>
    </sheetView>
  </sheetViews>
  <sheetFormatPr defaultRowHeight="15"/>
  <cols>
    <col min="1" max="1" width="7.7109375" customWidth="1"/>
    <col min="2" max="2" width="38.28515625" customWidth="1"/>
    <col min="3" max="20" width="11.5703125" customWidth="1"/>
    <col min="21" max="23" width="10.5703125" customWidth="1"/>
    <col min="24" max="24" width="9.85546875" customWidth="1"/>
    <col min="26" max="26" width="10" customWidth="1"/>
    <col min="30" max="30" width="9.85546875" customWidth="1"/>
    <col min="39" max="41" width="9.85546875" customWidth="1"/>
    <col min="44" max="44" width="9.140625" customWidth="1"/>
    <col min="46" max="46" width="9.140625" customWidth="1"/>
  </cols>
  <sheetData>
    <row r="1" spans="1:47" ht="31.5" customHeight="1">
      <c r="C1" s="129" t="str">
        <f>Board!C1</f>
        <v>RESULTS OF SECONDARY EXAMINATION- 2017</v>
      </c>
      <c r="O1" s="129"/>
      <c r="U1" s="129" t="str">
        <f>C1</f>
        <v>RESULTS OF SECONDARY EXAMINATION- 2017</v>
      </c>
      <c r="V1" s="129"/>
      <c r="W1" s="129"/>
      <c r="X1" s="145"/>
      <c r="Y1" s="145"/>
      <c r="Z1" s="145"/>
      <c r="AA1" s="145"/>
      <c r="AB1" s="145"/>
      <c r="AC1" s="145"/>
      <c r="AD1" s="129"/>
      <c r="AE1" s="129"/>
      <c r="AF1" s="129"/>
      <c r="AG1" s="145"/>
      <c r="AH1" s="145"/>
      <c r="AI1" s="145"/>
      <c r="AJ1" s="145"/>
      <c r="AK1" s="145"/>
      <c r="AL1" s="145"/>
      <c r="AM1" s="129"/>
      <c r="AN1" s="129"/>
      <c r="AO1" s="129"/>
      <c r="AP1" s="145"/>
      <c r="AQ1" s="145"/>
      <c r="AR1" s="145"/>
      <c r="AS1" s="145"/>
      <c r="AT1" s="145"/>
      <c r="AU1" s="145"/>
    </row>
    <row r="2" spans="1:47" ht="31.5" customHeight="1">
      <c r="A2" s="146"/>
      <c r="B2" s="146"/>
      <c r="C2" s="147" t="s">
        <v>232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8" t="s">
        <v>238</v>
      </c>
      <c r="V2" s="149"/>
      <c r="W2" s="149"/>
      <c r="X2" s="149"/>
      <c r="Y2" s="149"/>
      <c r="Z2" s="149"/>
      <c r="AA2" s="149"/>
      <c r="AB2" s="149"/>
      <c r="AC2" s="149"/>
      <c r="AD2" s="148"/>
      <c r="AE2" s="149"/>
      <c r="AF2" s="149"/>
      <c r="AG2" s="149"/>
      <c r="AH2" s="149"/>
      <c r="AI2" s="149"/>
      <c r="AJ2" s="149"/>
      <c r="AK2" s="149"/>
      <c r="AL2" s="149"/>
      <c r="AM2" s="148"/>
      <c r="AN2" s="149"/>
      <c r="AO2" s="149"/>
      <c r="AP2" s="149"/>
      <c r="AQ2" s="149"/>
      <c r="AR2" s="149"/>
      <c r="AS2" s="149"/>
      <c r="AT2" s="149"/>
      <c r="AU2" s="149"/>
    </row>
    <row r="3" spans="1:47" s="174" customFormat="1" ht="37.5" customHeight="1">
      <c r="A3" s="222" t="s">
        <v>192</v>
      </c>
      <c r="B3" s="222" t="s">
        <v>42</v>
      </c>
      <c r="C3" s="225" t="s">
        <v>188</v>
      </c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7"/>
      <c r="U3" s="218" t="s">
        <v>216</v>
      </c>
      <c r="V3" s="218"/>
      <c r="W3" s="218"/>
      <c r="X3" s="218"/>
      <c r="Y3" s="218"/>
      <c r="Z3" s="218"/>
      <c r="AA3" s="218"/>
      <c r="AB3" s="218"/>
      <c r="AC3" s="218"/>
      <c r="AD3" s="218" t="s">
        <v>236</v>
      </c>
      <c r="AE3" s="218"/>
      <c r="AF3" s="218"/>
      <c r="AG3" s="218"/>
      <c r="AH3" s="218"/>
      <c r="AI3" s="218"/>
      <c r="AJ3" s="218"/>
      <c r="AK3" s="218"/>
      <c r="AL3" s="218"/>
      <c r="AM3" s="218" t="s">
        <v>237</v>
      </c>
      <c r="AN3" s="218"/>
      <c r="AO3" s="218"/>
      <c r="AP3" s="218"/>
      <c r="AQ3" s="218"/>
      <c r="AR3" s="218"/>
      <c r="AS3" s="218"/>
      <c r="AT3" s="218"/>
      <c r="AU3" s="218"/>
    </row>
    <row r="4" spans="1:47" s="174" customFormat="1" ht="37.5" customHeight="1">
      <c r="A4" s="223"/>
      <c r="B4" s="223"/>
      <c r="C4" s="204" t="s">
        <v>216</v>
      </c>
      <c r="D4" s="204"/>
      <c r="E4" s="204"/>
      <c r="F4" s="204"/>
      <c r="G4" s="204"/>
      <c r="H4" s="204"/>
      <c r="I4" s="204" t="s">
        <v>217</v>
      </c>
      <c r="J4" s="204"/>
      <c r="K4" s="204"/>
      <c r="L4" s="204"/>
      <c r="M4" s="204"/>
      <c r="N4" s="204"/>
      <c r="O4" s="204" t="s">
        <v>218</v>
      </c>
      <c r="P4" s="204"/>
      <c r="Q4" s="204"/>
      <c r="R4" s="204"/>
      <c r="S4" s="204"/>
      <c r="T4" s="204"/>
      <c r="U4" s="218" t="s">
        <v>193</v>
      </c>
      <c r="V4" s="218"/>
      <c r="W4" s="218"/>
      <c r="X4" s="218" t="s">
        <v>193</v>
      </c>
      <c r="Y4" s="218"/>
      <c r="Z4" s="218"/>
      <c r="AA4" s="218" t="s">
        <v>193</v>
      </c>
      <c r="AB4" s="218"/>
      <c r="AC4" s="218"/>
      <c r="AD4" s="218" t="s">
        <v>193</v>
      </c>
      <c r="AE4" s="218"/>
      <c r="AF4" s="218"/>
      <c r="AG4" s="218" t="s">
        <v>194</v>
      </c>
      <c r="AH4" s="218"/>
      <c r="AI4" s="218"/>
      <c r="AJ4" s="218" t="s">
        <v>195</v>
      </c>
      <c r="AK4" s="218"/>
      <c r="AL4" s="218"/>
      <c r="AM4" s="218" t="s">
        <v>193</v>
      </c>
      <c r="AN4" s="218"/>
      <c r="AO4" s="218"/>
      <c r="AP4" s="218" t="s">
        <v>194</v>
      </c>
      <c r="AQ4" s="218"/>
      <c r="AR4" s="218"/>
      <c r="AS4" s="218" t="s">
        <v>195</v>
      </c>
      <c r="AT4" s="218"/>
      <c r="AU4" s="218"/>
    </row>
    <row r="5" spans="1:47" s="174" customFormat="1" ht="37.5" customHeight="1">
      <c r="A5" s="223"/>
      <c r="B5" s="223"/>
      <c r="C5" s="204" t="s">
        <v>5</v>
      </c>
      <c r="D5" s="204"/>
      <c r="E5" s="204"/>
      <c r="F5" s="204" t="s">
        <v>6</v>
      </c>
      <c r="G5" s="204"/>
      <c r="H5" s="204"/>
      <c r="I5" s="204" t="s">
        <v>5</v>
      </c>
      <c r="J5" s="204"/>
      <c r="K5" s="204"/>
      <c r="L5" s="204" t="s">
        <v>6</v>
      </c>
      <c r="M5" s="204"/>
      <c r="N5" s="204"/>
      <c r="O5" s="204" t="s">
        <v>5</v>
      </c>
      <c r="P5" s="204"/>
      <c r="Q5" s="204"/>
      <c r="R5" s="204" t="s">
        <v>6</v>
      </c>
      <c r="S5" s="204"/>
      <c r="T5" s="204"/>
      <c r="U5" s="218"/>
      <c r="V5" s="218"/>
      <c r="W5" s="218"/>
      <c r="X5" s="218" t="s">
        <v>196</v>
      </c>
      <c r="Y5" s="218"/>
      <c r="Z5" s="218"/>
      <c r="AA5" s="218" t="s">
        <v>196</v>
      </c>
      <c r="AB5" s="218"/>
      <c r="AC5" s="218"/>
      <c r="AD5" s="218"/>
      <c r="AE5" s="218"/>
      <c r="AF5" s="218"/>
      <c r="AG5" s="218" t="s">
        <v>196</v>
      </c>
      <c r="AH5" s="218"/>
      <c r="AI5" s="218"/>
      <c r="AJ5" s="218" t="s">
        <v>196</v>
      </c>
      <c r="AK5" s="218"/>
      <c r="AL5" s="218"/>
      <c r="AM5" s="218"/>
      <c r="AN5" s="218"/>
      <c r="AO5" s="218"/>
      <c r="AP5" s="218" t="s">
        <v>196</v>
      </c>
      <c r="AQ5" s="218"/>
      <c r="AR5" s="218"/>
      <c r="AS5" s="218" t="s">
        <v>196</v>
      </c>
      <c r="AT5" s="218"/>
      <c r="AU5" s="218"/>
    </row>
    <row r="6" spans="1:47" s="174" customFormat="1" ht="37.5" customHeight="1">
      <c r="A6" s="224"/>
      <c r="B6" s="224"/>
      <c r="C6" s="163" t="s">
        <v>43</v>
      </c>
      <c r="D6" s="163" t="s">
        <v>44</v>
      </c>
      <c r="E6" s="163" t="s">
        <v>3</v>
      </c>
      <c r="F6" s="163" t="s">
        <v>43</v>
      </c>
      <c r="G6" s="163" t="s">
        <v>44</v>
      </c>
      <c r="H6" s="163" t="s">
        <v>3</v>
      </c>
      <c r="I6" s="163" t="s">
        <v>43</v>
      </c>
      <c r="J6" s="163" t="s">
        <v>44</v>
      </c>
      <c r="K6" s="163" t="s">
        <v>3</v>
      </c>
      <c r="L6" s="163" t="s">
        <v>43</v>
      </c>
      <c r="M6" s="163" t="s">
        <v>44</v>
      </c>
      <c r="N6" s="163" t="s">
        <v>3</v>
      </c>
      <c r="O6" s="163" t="s">
        <v>43</v>
      </c>
      <c r="P6" s="163" t="s">
        <v>44</v>
      </c>
      <c r="Q6" s="163" t="s">
        <v>3</v>
      </c>
      <c r="R6" s="163" t="s">
        <v>43</v>
      </c>
      <c r="S6" s="163" t="s">
        <v>44</v>
      </c>
      <c r="T6" s="163" t="s">
        <v>3</v>
      </c>
      <c r="U6" s="163" t="s">
        <v>43</v>
      </c>
      <c r="V6" s="163" t="s">
        <v>44</v>
      </c>
      <c r="W6" s="163" t="s">
        <v>3</v>
      </c>
      <c r="X6" s="163" t="s">
        <v>43</v>
      </c>
      <c r="Y6" s="163" t="s">
        <v>44</v>
      </c>
      <c r="Z6" s="163" t="s">
        <v>3</v>
      </c>
      <c r="AA6" s="163" t="s">
        <v>43</v>
      </c>
      <c r="AB6" s="163" t="s">
        <v>44</v>
      </c>
      <c r="AC6" s="163" t="s">
        <v>3</v>
      </c>
      <c r="AD6" s="163" t="s">
        <v>43</v>
      </c>
      <c r="AE6" s="163" t="s">
        <v>44</v>
      </c>
      <c r="AF6" s="163" t="s">
        <v>3</v>
      </c>
      <c r="AG6" s="163" t="s">
        <v>43</v>
      </c>
      <c r="AH6" s="163" t="s">
        <v>44</v>
      </c>
      <c r="AI6" s="163" t="s">
        <v>3</v>
      </c>
      <c r="AJ6" s="163" t="s">
        <v>43</v>
      </c>
      <c r="AK6" s="163" t="s">
        <v>44</v>
      </c>
      <c r="AL6" s="163" t="s">
        <v>3</v>
      </c>
      <c r="AM6" s="163" t="s">
        <v>43</v>
      </c>
      <c r="AN6" s="163" t="s">
        <v>44</v>
      </c>
      <c r="AO6" s="163" t="s">
        <v>3</v>
      </c>
      <c r="AP6" s="163" t="s">
        <v>43</v>
      </c>
      <c r="AQ6" s="163" t="s">
        <v>44</v>
      </c>
      <c r="AR6" s="163" t="s">
        <v>3</v>
      </c>
      <c r="AS6" s="163" t="s">
        <v>43</v>
      </c>
      <c r="AT6" s="163" t="s">
        <v>44</v>
      </c>
      <c r="AU6" s="163" t="s">
        <v>3</v>
      </c>
    </row>
    <row r="7" spans="1:47" s="174" customFormat="1" ht="37.5" customHeight="1">
      <c r="A7" s="150">
        <v>1</v>
      </c>
      <c r="B7" s="151">
        <v>2</v>
      </c>
      <c r="C7" s="175">
        <v>3</v>
      </c>
      <c r="D7" s="175">
        <v>4</v>
      </c>
      <c r="E7" s="175">
        <v>5</v>
      </c>
      <c r="F7" s="175">
        <v>6</v>
      </c>
      <c r="G7" s="175">
        <v>7</v>
      </c>
      <c r="H7" s="175">
        <v>8</v>
      </c>
      <c r="I7" s="175">
        <v>9</v>
      </c>
      <c r="J7" s="175">
        <v>10</v>
      </c>
      <c r="K7" s="175">
        <v>11</v>
      </c>
      <c r="L7" s="175">
        <v>12</v>
      </c>
      <c r="M7" s="175">
        <v>13</v>
      </c>
      <c r="N7" s="175">
        <v>14</v>
      </c>
      <c r="O7" s="175">
        <v>15</v>
      </c>
      <c r="P7" s="175">
        <v>16</v>
      </c>
      <c r="Q7" s="175">
        <v>17</v>
      </c>
      <c r="R7" s="175">
        <v>18</v>
      </c>
      <c r="S7" s="175">
        <v>19</v>
      </c>
      <c r="T7" s="175">
        <v>20</v>
      </c>
      <c r="U7" s="176">
        <v>3</v>
      </c>
      <c r="V7" s="176">
        <v>4</v>
      </c>
      <c r="W7" s="176">
        <v>5</v>
      </c>
      <c r="X7" s="176">
        <v>6</v>
      </c>
      <c r="Y7" s="176">
        <v>7</v>
      </c>
      <c r="Z7" s="176">
        <v>8</v>
      </c>
      <c r="AA7" s="176">
        <v>12</v>
      </c>
      <c r="AB7" s="176">
        <v>13</v>
      </c>
      <c r="AC7" s="176">
        <v>14</v>
      </c>
      <c r="AD7" s="176">
        <v>3</v>
      </c>
      <c r="AE7" s="176">
        <v>4</v>
      </c>
      <c r="AF7" s="176">
        <v>5</v>
      </c>
      <c r="AG7" s="176">
        <v>6</v>
      </c>
      <c r="AH7" s="176">
        <v>7</v>
      </c>
      <c r="AI7" s="176">
        <v>8</v>
      </c>
      <c r="AJ7" s="176">
        <v>12</v>
      </c>
      <c r="AK7" s="176">
        <v>13</v>
      </c>
      <c r="AL7" s="176">
        <v>14</v>
      </c>
      <c r="AM7" s="176">
        <v>3</v>
      </c>
      <c r="AN7" s="176">
        <v>4</v>
      </c>
      <c r="AO7" s="176">
        <v>5</v>
      </c>
      <c r="AP7" s="176">
        <v>6</v>
      </c>
      <c r="AQ7" s="176">
        <v>7</v>
      </c>
      <c r="AR7" s="176">
        <v>8</v>
      </c>
      <c r="AS7" s="176">
        <v>12</v>
      </c>
      <c r="AT7" s="176">
        <v>13</v>
      </c>
      <c r="AU7" s="176">
        <v>14</v>
      </c>
    </row>
    <row r="8" spans="1:47" s="180" customFormat="1" ht="46.5" customHeight="1">
      <c r="A8" s="177">
        <v>1</v>
      </c>
      <c r="B8" s="186" t="s">
        <v>234</v>
      </c>
      <c r="C8" s="178">
        <v>47788</v>
      </c>
      <c r="D8" s="178">
        <v>19617</v>
      </c>
      <c r="E8" s="178">
        <f t="shared" ref="E8:E14" si="0">C8+D8</f>
        <v>67405</v>
      </c>
      <c r="F8" s="178">
        <v>22783</v>
      </c>
      <c r="G8" s="178">
        <v>10555</v>
      </c>
      <c r="H8" s="178">
        <f t="shared" ref="H8:H14" si="1">F8+G8</f>
        <v>33338</v>
      </c>
      <c r="I8" s="178">
        <v>10986</v>
      </c>
      <c r="J8" s="178">
        <v>4963</v>
      </c>
      <c r="K8" s="178">
        <f t="shared" ref="K8:K14" si="2">I8+J8</f>
        <v>15949</v>
      </c>
      <c r="L8" s="178">
        <v>4990</v>
      </c>
      <c r="M8" s="178">
        <v>2539</v>
      </c>
      <c r="N8" s="178">
        <f t="shared" ref="N8:N14" si="3">L8+M8</f>
        <v>7529</v>
      </c>
      <c r="O8" s="178">
        <v>3038</v>
      </c>
      <c r="P8" s="178">
        <v>1586</v>
      </c>
      <c r="Q8" s="178">
        <f t="shared" ref="Q8:Q14" si="4">O8+P8</f>
        <v>4624</v>
      </c>
      <c r="R8" s="178">
        <v>1615</v>
      </c>
      <c r="S8" s="178">
        <v>835</v>
      </c>
      <c r="T8" s="178">
        <f t="shared" ref="T8:T14" si="5">R8+S8</f>
        <v>2450</v>
      </c>
      <c r="U8" s="178">
        <f>F8</f>
        <v>22783</v>
      </c>
      <c r="V8" s="178">
        <f t="shared" ref="V8:W8" si="6">G8</f>
        <v>10555</v>
      </c>
      <c r="W8" s="178">
        <f t="shared" si="6"/>
        <v>33338</v>
      </c>
      <c r="X8" s="178">
        <v>7791</v>
      </c>
      <c r="Y8" s="178">
        <v>4541</v>
      </c>
      <c r="Z8" s="178">
        <f t="shared" ref="Z8:Z14" si="7">X8+Y8</f>
        <v>12332</v>
      </c>
      <c r="AA8" s="179">
        <f>X8/U8%</f>
        <v>34.196550059254704</v>
      </c>
      <c r="AB8" s="179">
        <f t="shared" ref="AB8:AC12" si="8">Y8/V8%</f>
        <v>43.022264329701564</v>
      </c>
      <c r="AC8" s="179">
        <f>Z8/W8%</f>
        <v>36.990821285020097</v>
      </c>
      <c r="AD8" s="178">
        <f t="shared" ref="AD8:AF14" si="9">L8</f>
        <v>4990</v>
      </c>
      <c r="AE8" s="178">
        <f t="shared" si="9"/>
        <v>2539</v>
      </c>
      <c r="AF8" s="178">
        <f t="shared" si="9"/>
        <v>7529</v>
      </c>
      <c r="AG8" s="178">
        <v>1524</v>
      </c>
      <c r="AH8" s="178">
        <v>998</v>
      </c>
      <c r="AI8" s="178">
        <f t="shared" ref="AI8:AI14" si="10">AG8+AH8</f>
        <v>2522</v>
      </c>
      <c r="AJ8" s="179">
        <f t="shared" ref="AJ8:AJ13" si="11">AG8/AD8%</f>
        <v>30.541082164328657</v>
      </c>
      <c r="AK8" s="179">
        <f t="shared" ref="AK8:AL13" si="12">AH8/AE8%</f>
        <v>39.306813706183533</v>
      </c>
      <c r="AL8" s="179">
        <f t="shared" si="12"/>
        <v>33.49714437508301</v>
      </c>
      <c r="AM8" s="178">
        <f t="shared" ref="AM8:AO14" si="13">R8</f>
        <v>1615</v>
      </c>
      <c r="AN8" s="178">
        <f t="shared" si="13"/>
        <v>835</v>
      </c>
      <c r="AO8" s="178">
        <f t="shared" si="13"/>
        <v>2450</v>
      </c>
      <c r="AP8" s="178">
        <v>509</v>
      </c>
      <c r="AQ8" s="178">
        <v>331</v>
      </c>
      <c r="AR8" s="178">
        <f t="shared" ref="AR8:AR14" si="14">AP8+AQ8</f>
        <v>840</v>
      </c>
      <c r="AS8" s="179">
        <f t="shared" ref="AS8:AU13" si="15">AP8/AM8%</f>
        <v>31.517027863777091</v>
      </c>
      <c r="AT8" s="179">
        <f t="shared" si="15"/>
        <v>39.640718562874255</v>
      </c>
      <c r="AU8" s="179">
        <f t="shared" si="15"/>
        <v>34.285714285714285</v>
      </c>
    </row>
    <row r="9" spans="1:47" s="180" customFormat="1" ht="46.5" customHeight="1">
      <c r="A9" s="177">
        <v>2</v>
      </c>
      <c r="B9" s="186" t="s">
        <v>270</v>
      </c>
      <c r="C9" s="178">
        <v>56667</v>
      </c>
      <c r="D9" s="178">
        <v>19382</v>
      </c>
      <c r="E9" s="178">
        <f t="shared" si="0"/>
        <v>76049</v>
      </c>
      <c r="F9" s="178">
        <v>16638</v>
      </c>
      <c r="G9" s="178">
        <v>7005</v>
      </c>
      <c r="H9" s="178">
        <f t="shared" si="1"/>
        <v>23643</v>
      </c>
      <c r="I9" s="178">
        <v>9907</v>
      </c>
      <c r="J9" s="178">
        <v>4345</v>
      </c>
      <c r="K9" s="178">
        <f t="shared" si="2"/>
        <v>14252</v>
      </c>
      <c r="L9" s="178">
        <v>3152</v>
      </c>
      <c r="M9" s="178">
        <v>1546</v>
      </c>
      <c r="N9" s="178">
        <f t="shared" si="3"/>
        <v>4698</v>
      </c>
      <c r="O9" s="178">
        <v>5449</v>
      </c>
      <c r="P9" s="178">
        <v>1880</v>
      </c>
      <c r="Q9" s="178">
        <f t="shared" si="4"/>
        <v>7329</v>
      </c>
      <c r="R9" s="178">
        <v>1505</v>
      </c>
      <c r="S9" s="178">
        <v>576</v>
      </c>
      <c r="T9" s="178">
        <f t="shared" si="5"/>
        <v>2081</v>
      </c>
      <c r="U9" s="178">
        <f t="shared" ref="U9:U15" si="16">F9</f>
        <v>16638</v>
      </c>
      <c r="V9" s="178">
        <f t="shared" ref="V9:V15" si="17">G9</f>
        <v>7005</v>
      </c>
      <c r="W9" s="178">
        <f t="shared" ref="W9:W15" si="18">H9</f>
        <v>23643</v>
      </c>
      <c r="X9" s="178">
        <v>477</v>
      </c>
      <c r="Y9" s="178">
        <v>453</v>
      </c>
      <c r="Z9" s="178">
        <f t="shared" si="7"/>
        <v>930</v>
      </c>
      <c r="AA9" s="179">
        <f t="shared" ref="AA9:AA11" si="19">X9/U9%</f>
        <v>2.8669311215290301</v>
      </c>
      <c r="AB9" s="179">
        <f t="shared" si="8"/>
        <v>6.4668094218415417</v>
      </c>
      <c r="AC9" s="179">
        <f t="shared" si="8"/>
        <v>3.9335109757644968</v>
      </c>
      <c r="AD9" s="178">
        <f t="shared" si="9"/>
        <v>3152</v>
      </c>
      <c r="AE9" s="178">
        <f t="shared" si="9"/>
        <v>1546</v>
      </c>
      <c r="AF9" s="178">
        <f t="shared" si="9"/>
        <v>4698</v>
      </c>
      <c r="AG9" s="178">
        <v>76</v>
      </c>
      <c r="AH9" s="178">
        <v>81</v>
      </c>
      <c r="AI9" s="178">
        <f t="shared" si="10"/>
        <v>157</v>
      </c>
      <c r="AJ9" s="179">
        <f t="shared" si="11"/>
        <v>2.4111675126903553</v>
      </c>
      <c r="AK9" s="179">
        <f t="shared" ref="AK9:AL11" si="20">AH9/AE9%</f>
        <v>5.2393272962483826</v>
      </c>
      <c r="AL9" s="179">
        <f t="shared" si="20"/>
        <v>3.3418475947211581</v>
      </c>
      <c r="AM9" s="178">
        <f t="shared" si="13"/>
        <v>1505</v>
      </c>
      <c r="AN9" s="178">
        <f t="shared" si="13"/>
        <v>576</v>
      </c>
      <c r="AO9" s="178">
        <f t="shared" si="13"/>
        <v>2081</v>
      </c>
      <c r="AP9" s="178">
        <v>50</v>
      </c>
      <c r="AQ9" s="178">
        <v>31</v>
      </c>
      <c r="AR9" s="178">
        <f t="shared" si="14"/>
        <v>81</v>
      </c>
      <c r="AS9" s="179">
        <f t="shared" si="15"/>
        <v>3.3222591362126246</v>
      </c>
      <c r="AT9" s="179">
        <f t="shared" ref="AT9:AU11" si="21">AQ9/AN9%</f>
        <v>5.3819444444444446</v>
      </c>
      <c r="AU9" s="179">
        <f t="shared" si="21"/>
        <v>3.8923594425756849</v>
      </c>
    </row>
    <row r="10" spans="1:47" s="180" customFormat="1" ht="46.5" customHeight="1">
      <c r="A10" s="177">
        <v>3</v>
      </c>
      <c r="B10" s="186" t="s">
        <v>219</v>
      </c>
      <c r="C10" s="178">
        <v>41288</v>
      </c>
      <c r="D10" s="178">
        <v>35457</v>
      </c>
      <c r="E10" s="178">
        <f t="shared" si="0"/>
        <v>76745</v>
      </c>
      <c r="F10" s="178">
        <v>25277</v>
      </c>
      <c r="G10" s="178">
        <v>23801</v>
      </c>
      <c r="H10" s="178">
        <f t="shared" si="1"/>
        <v>49078</v>
      </c>
      <c r="I10" s="178">
        <v>6484</v>
      </c>
      <c r="J10" s="178">
        <v>5557</v>
      </c>
      <c r="K10" s="178">
        <f t="shared" si="2"/>
        <v>12041</v>
      </c>
      <c r="L10" s="178">
        <v>3747</v>
      </c>
      <c r="M10" s="178">
        <v>3654</v>
      </c>
      <c r="N10" s="178">
        <f t="shared" si="3"/>
        <v>7401</v>
      </c>
      <c r="O10" s="178">
        <v>11282</v>
      </c>
      <c r="P10" s="178">
        <v>11586</v>
      </c>
      <c r="Q10" s="178">
        <f t="shared" si="4"/>
        <v>22868</v>
      </c>
      <c r="R10" s="178">
        <v>6729</v>
      </c>
      <c r="S10" s="178">
        <v>7141</v>
      </c>
      <c r="T10" s="178">
        <f t="shared" si="5"/>
        <v>13870</v>
      </c>
      <c r="U10" s="178">
        <f t="shared" si="16"/>
        <v>25277</v>
      </c>
      <c r="V10" s="178">
        <f t="shared" si="17"/>
        <v>23801</v>
      </c>
      <c r="W10" s="178">
        <f t="shared" si="18"/>
        <v>49078</v>
      </c>
      <c r="X10" s="178">
        <v>1050</v>
      </c>
      <c r="Y10" s="178">
        <v>935</v>
      </c>
      <c r="Z10" s="178">
        <f t="shared" si="7"/>
        <v>1985</v>
      </c>
      <c r="AA10" s="179">
        <f t="shared" si="19"/>
        <v>4.1539739684297974</v>
      </c>
      <c r="AB10" s="179">
        <f t="shared" si="8"/>
        <v>3.9284063694802742</v>
      </c>
      <c r="AC10" s="179">
        <f t="shared" si="8"/>
        <v>4.0445820938098542</v>
      </c>
      <c r="AD10" s="178">
        <f t="shared" si="9"/>
        <v>3747</v>
      </c>
      <c r="AE10" s="178">
        <f t="shared" si="9"/>
        <v>3654</v>
      </c>
      <c r="AF10" s="178">
        <f t="shared" si="9"/>
        <v>7401</v>
      </c>
      <c r="AG10" s="178">
        <v>127</v>
      </c>
      <c r="AH10" s="178">
        <v>127</v>
      </c>
      <c r="AI10" s="178">
        <f t="shared" si="10"/>
        <v>254</v>
      </c>
      <c r="AJ10" s="179">
        <f t="shared" si="11"/>
        <v>3.3893781692020286</v>
      </c>
      <c r="AK10" s="179">
        <f t="shared" si="20"/>
        <v>3.4756431308155449</v>
      </c>
      <c r="AL10" s="179">
        <f t="shared" si="20"/>
        <v>3.4319686528847453</v>
      </c>
      <c r="AM10" s="178">
        <f t="shared" si="13"/>
        <v>6729</v>
      </c>
      <c r="AN10" s="178">
        <f t="shared" si="13"/>
        <v>7141</v>
      </c>
      <c r="AO10" s="178">
        <f t="shared" si="13"/>
        <v>13870</v>
      </c>
      <c r="AP10" s="178">
        <v>406</v>
      </c>
      <c r="AQ10" s="178">
        <v>396</v>
      </c>
      <c r="AR10" s="178">
        <f t="shared" si="14"/>
        <v>802</v>
      </c>
      <c r="AS10" s="179">
        <f t="shared" si="15"/>
        <v>6.0335859711695639</v>
      </c>
      <c r="AT10" s="179">
        <f t="shared" si="21"/>
        <v>5.5454418148718672</v>
      </c>
      <c r="AU10" s="179">
        <f t="shared" si="21"/>
        <v>5.7822638788752707</v>
      </c>
    </row>
    <row r="11" spans="1:47" s="180" customFormat="1" ht="46.5" customHeight="1">
      <c r="A11" s="177">
        <v>4</v>
      </c>
      <c r="B11" s="186" t="s">
        <v>220</v>
      </c>
      <c r="C11" s="178">
        <v>30601</v>
      </c>
      <c r="D11" s="178">
        <v>28212</v>
      </c>
      <c r="E11" s="178">
        <f t="shared" si="0"/>
        <v>58813</v>
      </c>
      <c r="F11" s="178">
        <v>9933</v>
      </c>
      <c r="G11" s="178">
        <v>11501</v>
      </c>
      <c r="H11" s="178">
        <f t="shared" si="1"/>
        <v>21434</v>
      </c>
      <c r="I11" s="178">
        <v>5857</v>
      </c>
      <c r="J11" s="178">
        <v>5750</v>
      </c>
      <c r="K11" s="178">
        <f t="shared" si="2"/>
        <v>11607</v>
      </c>
      <c r="L11" s="178">
        <v>1863</v>
      </c>
      <c r="M11" s="178">
        <v>2308</v>
      </c>
      <c r="N11" s="178">
        <f t="shared" si="3"/>
        <v>4171</v>
      </c>
      <c r="O11" s="178">
        <v>4046</v>
      </c>
      <c r="P11" s="178">
        <v>3932</v>
      </c>
      <c r="Q11" s="178">
        <f t="shared" si="4"/>
        <v>7978</v>
      </c>
      <c r="R11" s="178">
        <v>1083</v>
      </c>
      <c r="S11" s="178">
        <v>1214</v>
      </c>
      <c r="T11" s="178">
        <f t="shared" si="5"/>
        <v>2297</v>
      </c>
      <c r="U11" s="178">
        <f t="shared" si="16"/>
        <v>9933</v>
      </c>
      <c r="V11" s="178">
        <f t="shared" si="17"/>
        <v>11501</v>
      </c>
      <c r="W11" s="178">
        <f t="shared" si="18"/>
        <v>21434</v>
      </c>
      <c r="X11" s="178">
        <v>979</v>
      </c>
      <c r="Y11" s="178">
        <v>1182</v>
      </c>
      <c r="Z11" s="178">
        <f t="shared" si="7"/>
        <v>2161</v>
      </c>
      <c r="AA11" s="179">
        <f t="shared" si="19"/>
        <v>9.856035437430787</v>
      </c>
      <c r="AB11" s="179">
        <f t="shared" si="8"/>
        <v>10.277367185462133</v>
      </c>
      <c r="AC11" s="179">
        <f t="shared" si="8"/>
        <v>10.082112531492022</v>
      </c>
      <c r="AD11" s="178">
        <f t="shared" si="9"/>
        <v>1863</v>
      </c>
      <c r="AE11" s="178">
        <f t="shared" si="9"/>
        <v>2308</v>
      </c>
      <c r="AF11" s="178">
        <f t="shared" si="9"/>
        <v>4171</v>
      </c>
      <c r="AG11" s="178">
        <v>127</v>
      </c>
      <c r="AH11" s="178">
        <v>195</v>
      </c>
      <c r="AI11" s="178">
        <f t="shared" si="10"/>
        <v>322</v>
      </c>
      <c r="AJ11" s="179">
        <f t="shared" si="11"/>
        <v>6.8169618894256576</v>
      </c>
      <c r="AK11" s="179">
        <f t="shared" si="20"/>
        <v>8.4488734835355288</v>
      </c>
      <c r="AL11" s="179">
        <f t="shared" si="20"/>
        <v>7.7199712299208825</v>
      </c>
      <c r="AM11" s="178">
        <f t="shared" si="13"/>
        <v>1083</v>
      </c>
      <c r="AN11" s="178">
        <f t="shared" si="13"/>
        <v>1214</v>
      </c>
      <c r="AO11" s="178">
        <f t="shared" si="13"/>
        <v>2297</v>
      </c>
      <c r="AP11" s="178">
        <v>78</v>
      </c>
      <c r="AQ11" s="178">
        <v>71</v>
      </c>
      <c r="AR11" s="178">
        <f t="shared" si="14"/>
        <v>149</v>
      </c>
      <c r="AS11" s="179">
        <f t="shared" ref="AS11" si="22">AP11/AM11%</f>
        <v>7.2022160664819941</v>
      </c>
      <c r="AT11" s="179">
        <f t="shared" si="21"/>
        <v>5.8484349258649093</v>
      </c>
      <c r="AU11" s="179">
        <f t="shared" si="21"/>
        <v>6.4867218110579019</v>
      </c>
    </row>
    <row r="12" spans="1:47" s="180" customFormat="1" ht="46.5" customHeight="1">
      <c r="A12" s="177">
        <v>5</v>
      </c>
      <c r="B12" s="186" t="s">
        <v>271</v>
      </c>
      <c r="C12" s="178">
        <v>55238</v>
      </c>
      <c r="D12" s="178">
        <v>38446</v>
      </c>
      <c r="E12" s="178">
        <f t="shared" si="0"/>
        <v>93684</v>
      </c>
      <c r="F12" s="178">
        <v>16075</v>
      </c>
      <c r="G12" s="178">
        <v>13674</v>
      </c>
      <c r="H12" s="178">
        <f t="shared" si="1"/>
        <v>29749</v>
      </c>
      <c r="I12" s="178">
        <v>10209</v>
      </c>
      <c r="J12" s="178">
        <v>7428</v>
      </c>
      <c r="K12" s="178">
        <f t="shared" si="2"/>
        <v>17637</v>
      </c>
      <c r="L12" s="178">
        <v>2775</v>
      </c>
      <c r="M12" s="178">
        <v>2414</v>
      </c>
      <c r="N12" s="178">
        <f t="shared" si="3"/>
        <v>5189</v>
      </c>
      <c r="O12" s="178">
        <v>7944</v>
      </c>
      <c r="P12" s="178">
        <v>7059</v>
      </c>
      <c r="Q12" s="178">
        <f t="shared" si="4"/>
        <v>15003</v>
      </c>
      <c r="R12" s="178">
        <v>2280</v>
      </c>
      <c r="S12" s="178">
        <v>2502</v>
      </c>
      <c r="T12" s="178">
        <f t="shared" si="5"/>
        <v>4782</v>
      </c>
      <c r="U12" s="178">
        <f t="shared" si="16"/>
        <v>16075</v>
      </c>
      <c r="V12" s="178">
        <f t="shared" si="17"/>
        <v>13674</v>
      </c>
      <c r="W12" s="178">
        <f t="shared" si="18"/>
        <v>29749</v>
      </c>
      <c r="X12" s="178">
        <v>261</v>
      </c>
      <c r="Y12" s="178">
        <v>113</v>
      </c>
      <c r="Z12" s="178">
        <f t="shared" si="7"/>
        <v>374</v>
      </c>
      <c r="AA12" s="179">
        <f>X12/U12%</f>
        <v>1.6236391912908243</v>
      </c>
      <c r="AB12" s="179">
        <f t="shared" si="8"/>
        <v>0.82638584174345464</v>
      </c>
      <c r="AC12" s="179">
        <f>Z12/W12%</f>
        <v>1.257185115466066</v>
      </c>
      <c r="AD12" s="178">
        <f t="shared" si="9"/>
        <v>2775</v>
      </c>
      <c r="AE12" s="178">
        <f t="shared" si="9"/>
        <v>2414</v>
      </c>
      <c r="AF12" s="178">
        <f t="shared" si="9"/>
        <v>5189</v>
      </c>
      <c r="AG12" s="178">
        <v>13</v>
      </c>
      <c r="AH12" s="178">
        <v>8</v>
      </c>
      <c r="AI12" s="178">
        <f t="shared" si="10"/>
        <v>21</v>
      </c>
      <c r="AJ12" s="179">
        <f t="shared" si="11"/>
        <v>0.46846846846846846</v>
      </c>
      <c r="AK12" s="179">
        <f t="shared" si="12"/>
        <v>0.33140016570008285</v>
      </c>
      <c r="AL12" s="179">
        <f t="shared" si="12"/>
        <v>0.40470225476970512</v>
      </c>
      <c r="AM12" s="178">
        <f t="shared" si="13"/>
        <v>2280</v>
      </c>
      <c r="AN12" s="178">
        <f t="shared" si="13"/>
        <v>2502</v>
      </c>
      <c r="AO12" s="178">
        <f t="shared" si="13"/>
        <v>4782</v>
      </c>
      <c r="AP12" s="178">
        <v>8</v>
      </c>
      <c r="AQ12" s="178">
        <v>12</v>
      </c>
      <c r="AR12" s="178">
        <f t="shared" si="14"/>
        <v>20</v>
      </c>
      <c r="AS12" s="179">
        <f t="shared" si="15"/>
        <v>0.35087719298245612</v>
      </c>
      <c r="AT12" s="179">
        <f t="shared" si="15"/>
        <v>0.47961630695443647</v>
      </c>
      <c r="AU12" s="179">
        <f t="shared" si="15"/>
        <v>0.41823504809703055</v>
      </c>
    </row>
    <row r="13" spans="1:47" s="180" customFormat="1" ht="46.5" customHeight="1">
      <c r="A13" s="177">
        <v>6</v>
      </c>
      <c r="B13" s="186" t="s">
        <v>221</v>
      </c>
      <c r="C13" s="178">
        <v>171119</v>
      </c>
      <c r="D13" s="178">
        <v>73425</v>
      </c>
      <c r="E13" s="178">
        <f t="shared" si="0"/>
        <v>244544</v>
      </c>
      <c r="F13" s="178">
        <v>59688</v>
      </c>
      <c r="G13" s="178">
        <v>26588</v>
      </c>
      <c r="H13" s="178">
        <f t="shared" si="1"/>
        <v>86276</v>
      </c>
      <c r="I13" s="178">
        <v>17664</v>
      </c>
      <c r="J13" s="178">
        <v>6679</v>
      </c>
      <c r="K13" s="178">
        <f t="shared" si="2"/>
        <v>24343</v>
      </c>
      <c r="L13" s="178">
        <v>5118</v>
      </c>
      <c r="M13" s="178">
        <v>1992</v>
      </c>
      <c r="N13" s="178">
        <f t="shared" si="3"/>
        <v>7110</v>
      </c>
      <c r="O13" s="178">
        <v>11360</v>
      </c>
      <c r="P13" s="178">
        <v>9418</v>
      </c>
      <c r="Q13" s="178">
        <f t="shared" si="4"/>
        <v>20778</v>
      </c>
      <c r="R13" s="178">
        <v>3919</v>
      </c>
      <c r="S13" s="178">
        <v>3432</v>
      </c>
      <c r="T13" s="178">
        <f t="shared" si="5"/>
        <v>7351</v>
      </c>
      <c r="U13" s="178">
        <f t="shared" si="16"/>
        <v>59688</v>
      </c>
      <c r="V13" s="178">
        <f t="shared" si="17"/>
        <v>26588</v>
      </c>
      <c r="W13" s="178">
        <f t="shared" si="18"/>
        <v>86276</v>
      </c>
      <c r="X13" s="178">
        <v>19111</v>
      </c>
      <c r="Y13" s="178">
        <v>8533</v>
      </c>
      <c r="Z13" s="178">
        <f t="shared" si="7"/>
        <v>27644</v>
      </c>
      <c r="AA13" s="179">
        <f t="shared" ref="AA13:AC13" si="23">X13/U13%</f>
        <v>32.0181611044096</v>
      </c>
      <c r="AB13" s="179">
        <f t="shared" si="23"/>
        <v>32.093425605536332</v>
      </c>
      <c r="AC13" s="179">
        <f t="shared" si="23"/>
        <v>32.041355649311512</v>
      </c>
      <c r="AD13" s="178">
        <f t="shared" si="9"/>
        <v>5118</v>
      </c>
      <c r="AE13" s="178">
        <f t="shared" si="9"/>
        <v>1992</v>
      </c>
      <c r="AF13" s="178">
        <f t="shared" si="9"/>
        <v>7110</v>
      </c>
      <c r="AG13" s="178">
        <v>1338</v>
      </c>
      <c r="AH13" s="178">
        <v>507</v>
      </c>
      <c r="AI13" s="178">
        <f t="shared" si="10"/>
        <v>1845</v>
      </c>
      <c r="AJ13" s="179">
        <f t="shared" si="11"/>
        <v>26.143024618991795</v>
      </c>
      <c r="AK13" s="179">
        <f t="shared" si="12"/>
        <v>25.451807228915662</v>
      </c>
      <c r="AL13" s="179">
        <f t="shared" si="12"/>
        <v>25.949367088607598</v>
      </c>
      <c r="AM13" s="178">
        <f t="shared" si="13"/>
        <v>3919</v>
      </c>
      <c r="AN13" s="178">
        <f t="shared" si="13"/>
        <v>3432</v>
      </c>
      <c r="AO13" s="178">
        <f t="shared" si="13"/>
        <v>7351</v>
      </c>
      <c r="AP13" s="178">
        <v>755</v>
      </c>
      <c r="AQ13" s="178">
        <v>625</v>
      </c>
      <c r="AR13" s="178">
        <f t="shared" si="14"/>
        <v>1380</v>
      </c>
      <c r="AS13" s="179">
        <f t="shared" si="15"/>
        <v>19.265118652717533</v>
      </c>
      <c r="AT13" s="179">
        <f t="shared" si="15"/>
        <v>18.210955710955712</v>
      </c>
      <c r="AU13" s="179">
        <f t="shared" si="15"/>
        <v>18.772956060399945</v>
      </c>
    </row>
    <row r="14" spans="1:47" s="180" customFormat="1" ht="46.5" customHeight="1">
      <c r="A14" s="177">
        <v>7</v>
      </c>
      <c r="B14" s="186" t="s">
        <v>235</v>
      </c>
      <c r="C14" s="178">
        <f>5336+763+262+2+5865+894+311+17</f>
        <v>13450</v>
      </c>
      <c r="D14" s="178">
        <f>5858+838+384+4+7168+1133+457+5</f>
        <v>15847</v>
      </c>
      <c r="E14" s="178">
        <f t="shared" si="0"/>
        <v>29297</v>
      </c>
      <c r="F14" s="178">
        <f>1396+206+52+3+1369+174+46</f>
        <v>3246</v>
      </c>
      <c r="G14" s="178">
        <f>1723+295+65+2107+328+111+3</f>
        <v>4632</v>
      </c>
      <c r="H14" s="178">
        <f t="shared" si="1"/>
        <v>7878</v>
      </c>
      <c r="I14" s="178">
        <f>763+894</f>
        <v>1657</v>
      </c>
      <c r="J14" s="178">
        <f>838+1133</f>
        <v>1971</v>
      </c>
      <c r="K14" s="178">
        <f t="shared" si="2"/>
        <v>3628</v>
      </c>
      <c r="L14" s="178">
        <f>174+206</f>
        <v>380</v>
      </c>
      <c r="M14" s="178">
        <f>295+328</f>
        <v>623</v>
      </c>
      <c r="N14" s="178">
        <f t="shared" si="3"/>
        <v>1003</v>
      </c>
      <c r="O14" s="178">
        <f>262+311</f>
        <v>573</v>
      </c>
      <c r="P14" s="178">
        <f>384+457</f>
        <v>841</v>
      </c>
      <c r="Q14" s="178">
        <f t="shared" si="4"/>
        <v>1414</v>
      </c>
      <c r="R14" s="178">
        <f>46+52</f>
        <v>98</v>
      </c>
      <c r="S14" s="178">
        <f>65+111</f>
        <v>176</v>
      </c>
      <c r="T14" s="178">
        <f t="shared" si="5"/>
        <v>274</v>
      </c>
      <c r="U14" s="178">
        <f t="shared" si="16"/>
        <v>3246</v>
      </c>
      <c r="V14" s="178">
        <f t="shared" si="17"/>
        <v>4632</v>
      </c>
      <c r="W14" s="178">
        <f t="shared" si="18"/>
        <v>7878</v>
      </c>
      <c r="X14" s="178">
        <f>102+8+65+5</f>
        <v>180</v>
      </c>
      <c r="Y14" s="178">
        <f>87+4+60+5</f>
        <v>156</v>
      </c>
      <c r="Z14" s="178">
        <f t="shared" si="7"/>
        <v>336</v>
      </c>
      <c r="AA14" s="179">
        <f t="shared" ref="AA14" si="24">X14/U14%</f>
        <v>5.5452865064695009</v>
      </c>
      <c r="AB14" s="179">
        <f t="shared" ref="AB14" si="25">Y14/V14%</f>
        <v>3.3678756476683938</v>
      </c>
      <c r="AC14" s="179">
        <f t="shared" ref="AC14" si="26">Z14/W14%</f>
        <v>4.2650418888042649</v>
      </c>
      <c r="AD14" s="178">
        <v>398</v>
      </c>
      <c r="AE14" s="178">
        <v>563</v>
      </c>
      <c r="AF14" s="178">
        <f t="shared" si="9"/>
        <v>1003</v>
      </c>
      <c r="AG14" s="178">
        <v>11</v>
      </c>
      <c r="AH14" s="178">
        <v>7</v>
      </c>
      <c r="AI14" s="178">
        <f t="shared" si="10"/>
        <v>18</v>
      </c>
      <c r="AJ14" s="179">
        <f t="shared" ref="AJ14" si="27">AG14/AD14%</f>
        <v>2.7638190954773871</v>
      </c>
      <c r="AK14" s="179">
        <f t="shared" ref="AK14" si="28">AH14/AE14%</f>
        <v>1.2433392539964476</v>
      </c>
      <c r="AL14" s="179">
        <f t="shared" ref="AL14" si="29">AI14/AF14%</f>
        <v>1.794616151545364</v>
      </c>
      <c r="AM14" s="178">
        <v>94</v>
      </c>
      <c r="AN14" s="178">
        <v>174</v>
      </c>
      <c r="AO14" s="178">
        <f t="shared" si="13"/>
        <v>274</v>
      </c>
      <c r="AP14" s="178">
        <v>2</v>
      </c>
      <c r="AQ14" s="178">
        <v>2</v>
      </c>
      <c r="AR14" s="178">
        <f t="shared" si="14"/>
        <v>4</v>
      </c>
      <c r="AS14" s="179">
        <f t="shared" ref="AS14" si="30">AP14/AM14%</f>
        <v>2.1276595744680851</v>
      </c>
      <c r="AT14" s="179">
        <f t="shared" ref="AT14" si="31">AQ14/AN14%</f>
        <v>1.1494252873563218</v>
      </c>
      <c r="AU14" s="179">
        <f t="shared" ref="AU14" si="32">AR14/AO14%</f>
        <v>1.4598540145985401</v>
      </c>
    </row>
    <row r="15" spans="1:47" s="180" customFormat="1" ht="46.5" customHeight="1">
      <c r="A15" s="219" t="s">
        <v>3</v>
      </c>
      <c r="B15" s="220"/>
      <c r="C15" s="181">
        <f t="shared" ref="C15:T15" si="33">SUM(C8:C14)</f>
        <v>416151</v>
      </c>
      <c r="D15" s="181">
        <f t="shared" si="33"/>
        <v>230386</v>
      </c>
      <c r="E15" s="181">
        <f t="shared" si="33"/>
        <v>646537</v>
      </c>
      <c r="F15" s="181">
        <f t="shared" si="33"/>
        <v>153640</v>
      </c>
      <c r="G15" s="181">
        <f t="shared" si="33"/>
        <v>97756</v>
      </c>
      <c r="H15" s="181">
        <f t="shared" si="33"/>
        <v>251396</v>
      </c>
      <c r="I15" s="181">
        <f t="shared" si="33"/>
        <v>62764</v>
      </c>
      <c r="J15" s="181">
        <f t="shared" si="33"/>
        <v>36693</v>
      </c>
      <c r="K15" s="181">
        <f t="shared" si="33"/>
        <v>99457</v>
      </c>
      <c r="L15" s="181">
        <f t="shared" si="33"/>
        <v>22025</v>
      </c>
      <c r="M15" s="181">
        <f t="shared" si="33"/>
        <v>15076</v>
      </c>
      <c r="N15" s="181">
        <f t="shared" si="33"/>
        <v>37101</v>
      </c>
      <c r="O15" s="181">
        <f t="shared" si="33"/>
        <v>43692</v>
      </c>
      <c r="P15" s="181">
        <f t="shared" si="33"/>
        <v>36302</v>
      </c>
      <c r="Q15" s="181">
        <f t="shared" si="33"/>
        <v>79994</v>
      </c>
      <c r="R15" s="181">
        <f t="shared" si="33"/>
        <v>17229</v>
      </c>
      <c r="S15" s="181">
        <f t="shared" si="33"/>
        <v>15876</v>
      </c>
      <c r="T15" s="181">
        <f t="shared" si="33"/>
        <v>33105</v>
      </c>
      <c r="U15" s="181">
        <f t="shared" si="16"/>
        <v>153640</v>
      </c>
      <c r="V15" s="181">
        <f t="shared" si="17"/>
        <v>97756</v>
      </c>
      <c r="W15" s="181">
        <f t="shared" si="18"/>
        <v>251396</v>
      </c>
      <c r="X15" s="181">
        <f>SUM(X8:X14)</f>
        <v>29849</v>
      </c>
      <c r="Y15" s="181">
        <f>SUM(Y8:Y14)</f>
        <v>15913</v>
      </c>
      <c r="Z15" s="181">
        <f>SUM(Z8:Z14)</f>
        <v>45762</v>
      </c>
      <c r="AA15" s="182">
        <f t="shared" ref="AA15" si="34">X15/U15%</f>
        <v>19.427883363707366</v>
      </c>
      <c r="AB15" s="182">
        <f t="shared" ref="AB15" si="35">Y15/V15%</f>
        <v>16.278284708866977</v>
      </c>
      <c r="AC15" s="182">
        <f t="shared" ref="AC15" si="36">Z15/W15%</f>
        <v>18.203153590351477</v>
      </c>
      <c r="AD15" s="181">
        <f t="shared" ref="AD15:AI15" si="37">SUM(AD8:AD14)</f>
        <v>22043</v>
      </c>
      <c r="AE15" s="181">
        <f t="shared" si="37"/>
        <v>15016</v>
      </c>
      <c r="AF15" s="181">
        <f t="shared" si="37"/>
        <v>37101</v>
      </c>
      <c r="AG15" s="181">
        <f t="shared" si="37"/>
        <v>3216</v>
      </c>
      <c r="AH15" s="181">
        <f t="shared" si="37"/>
        <v>1923</v>
      </c>
      <c r="AI15" s="181">
        <f t="shared" si="37"/>
        <v>5139</v>
      </c>
      <c r="AJ15" s="182">
        <f t="shared" ref="AJ15" si="38">AG15/AD15%</f>
        <v>14.589665653495441</v>
      </c>
      <c r="AK15" s="182">
        <f t="shared" ref="AK15" si="39">AH15/AE15%</f>
        <v>12.806339904102291</v>
      </c>
      <c r="AL15" s="182">
        <f t="shared" ref="AL15" si="40">AI15/AF15%</f>
        <v>13.851378669038571</v>
      </c>
      <c r="AM15" s="181">
        <f t="shared" ref="AM15:AR15" si="41">SUM(AM8:AM14)</f>
        <v>17225</v>
      </c>
      <c r="AN15" s="181">
        <f t="shared" si="41"/>
        <v>15874</v>
      </c>
      <c r="AO15" s="181">
        <f t="shared" si="41"/>
        <v>33105</v>
      </c>
      <c r="AP15" s="181">
        <f t="shared" si="41"/>
        <v>1808</v>
      </c>
      <c r="AQ15" s="181">
        <f t="shared" si="41"/>
        <v>1468</v>
      </c>
      <c r="AR15" s="181">
        <f t="shared" si="41"/>
        <v>3276</v>
      </c>
      <c r="AS15" s="182">
        <f t="shared" ref="AS15" si="42">AP15/AM15%</f>
        <v>10.496371552975326</v>
      </c>
      <c r="AT15" s="182">
        <f t="shared" ref="AT15" si="43">AQ15/AN15%</f>
        <v>9.2478266347486446</v>
      </c>
      <c r="AU15" s="182">
        <f t="shared" ref="AU15" si="44">AR15/AO15%</f>
        <v>9.8957861350249203</v>
      </c>
    </row>
    <row r="16" spans="1:47" ht="25.5" customHeight="1">
      <c r="A16" s="221"/>
      <c r="B16" s="221"/>
      <c r="C16" s="167" t="s">
        <v>222</v>
      </c>
      <c r="D16" s="164"/>
      <c r="E16" s="164"/>
      <c r="F16" s="165"/>
      <c r="G16" s="164"/>
      <c r="H16" s="164"/>
      <c r="I16" s="166"/>
      <c r="J16" s="166"/>
      <c r="K16" s="166"/>
      <c r="L16" s="166"/>
      <c r="M16" s="166"/>
      <c r="N16" s="166"/>
      <c r="O16" s="166"/>
      <c r="P16" s="166"/>
      <c r="Q16" s="166"/>
      <c r="R16" s="155"/>
      <c r="S16" s="155"/>
      <c r="T16" s="155"/>
      <c r="U16" s="167" t="s">
        <v>222</v>
      </c>
      <c r="V16" s="153"/>
      <c r="W16" s="153"/>
      <c r="X16" s="154"/>
      <c r="Y16" s="153"/>
      <c r="Z16" s="153"/>
      <c r="AA16" s="155"/>
      <c r="AB16" s="155"/>
      <c r="AC16" s="155"/>
      <c r="AD16" s="167" t="s">
        <v>222</v>
      </c>
      <c r="AE16" s="153"/>
      <c r="AF16" s="153"/>
      <c r="AG16" s="154"/>
      <c r="AH16" s="153"/>
      <c r="AI16" s="153"/>
      <c r="AJ16" s="155"/>
      <c r="AK16" s="155"/>
      <c r="AL16" s="155"/>
      <c r="AM16" s="167" t="s">
        <v>222</v>
      </c>
      <c r="AN16" s="153"/>
      <c r="AO16" s="153"/>
      <c r="AP16" s="154"/>
      <c r="AQ16" s="153"/>
      <c r="AR16" s="153"/>
      <c r="AS16" s="155"/>
      <c r="AT16" s="155"/>
      <c r="AU16" s="155"/>
    </row>
    <row r="17" spans="1:47" ht="25.5" customHeight="1">
      <c r="A17" s="152"/>
      <c r="B17" s="153"/>
      <c r="C17" s="183" t="s">
        <v>233</v>
      </c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U17" s="161" t="s">
        <v>233</v>
      </c>
      <c r="V17" s="161"/>
      <c r="W17" s="161"/>
      <c r="X17" s="161"/>
      <c r="Y17" s="161"/>
      <c r="Z17" s="161"/>
      <c r="AA17" s="161"/>
      <c r="AB17" s="161"/>
      <c r="AC17" s="161"/>
      <c r="AD17" s="161" t="s">
        <v>229</v>
      </c>
      <c r="AE17" s="161"/>
      <c r="AF17" s="161"/>
      <c r="AG17" s="161"/>
      <c r="AH17" s="161"/>
      <c r="AI17" s="161"/>
      <c r="AJ17" s="161"/>
      <c r="AK17" s="161"/>
      <c r="AL17" s="161"/>
      <c r="AM17" s="161" t="s">
        <v>229</v>
      </c>
      <c r="AN17" s="161"/>
      <c r="AO17" s="161"/>
      <c r="AP17" s="161"/>
      <c r="AQ17" s="161"/>
      <c r="AR17" s="161"/>
      <c r="AS17" s="161"/>
      <c r="AT17" s="161"/>
      <c r="AU17" s="161"/>
    </row>
    <row r="18" spans="1:47" ht="15" customHeight="1">
      <c r="C18" s="156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U18" s="156"/>
      <c r="V18" s="157"/>
      <c r="W18" s="157"/>
      <c r="X18" s="157"/>
      <c r="Y18" s="157"/>
      <c r="Z18" s="157"/>
      <c r="AA18" s="157"/>
      <c r="AB18" s="157"/>
      <c r="AC18" s="157"/>
      <c r="AD18" s="156"/>
      <c r="AE18" s="157"/>
      <c r="AF18" s="157"/>
      <c r="AG18" s="157"/>
      <c r="AH18" s="157"/>
      <c r="AI18" s="157"/>
      <c r="AJ18" s="157"/>
      <c r="AK18" s="157"/>
      <c r="AL18" s="157"/>
      <c r="AM18" s="156"/>
      <c r="AN18" s="157"/>
      <c r="AO18" s="157"/>
      <c r="AP18" s="157"/>
      <c r="AQ18" s="157"/>
      <c r="AR18" s="157"/>
      <c r="AS18" s="157"/>
      <c r="AT18" s="157"/>
      <c r="AU18" s="157"/>
    </row>
  </sheetData>
  <mergeCells count="32">
    <mergeCell ref="AS4:AU4"/>
    <mergeCell ref="U3:AC3"/>
    <mergeCell ref="AD3:AL3"/>
    <mergeCell ref="AM3:AU3"/>
    <mergeCell ref="AS5:AU5"/>
    <mergeCell ref="X5:Z5"/>
    <mergeCell ref="U4:W5"/>
    <mergeCell ref="X4:Z4"/>
    <mergeCell ref="AA4:AC4"/>
    <mergeCell ref="AG5:AI5"/>
    <mergeCell ref="AJ5:AL5"/>
    <mergeCell ref="AP5:AR5"/>
    <mergeCell ref="AJ4:AL4"/>
    <mergeCell ref="AM4:AO5"/>
    <mergeCell ref="AP4:AR4"/>
    <mergeCell ref="AD4:AF5"/>
    <mergeCell ref="A16:B16"/>
    <mergeCell ref="C5:E5"/>
    <mergeCell ref="F5:H5"/>
    <mergeCell ref="I5:K5"/>
    <mergeCell ref="A3:A6"/>
    <mergeCell ref="B3:B6"/>
    <mergeCell ref="C4:H4"/>
    <mergeCell ref="C3:T3"/>
    <mergeCell ref="L5:N5"/>
    <mergeCell ref="O5:Q5"/>
    <mergeCell ref="R5:T5"/>
    <mergeCell ref="AG4:AI4"/>
    <mergeCell ref="AA5:AC5"/>
    <mergeCell ref="I4:N4"/>
    <mergeCell ref="O4:T4"/>
    <mergeCell ref="A15:B15"/>
  </mergeCells>
  <pageMargins left="0.7" right="0.7" top="0.75" bottom="0.75" header="0.3" footer="0.3"/>
  <pageSetup paperSize="9" scale="51" firstPageNumber="25" orientation="landscape" useFirstPageNumber="1" r:id="rId1"/>
  <headerFooter>
    <oddFooter>Page &amp;P</oddFooter>
  </headerFooter>
  <colBreaks count="1" manualBreakCount="1">
    <brk id="2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T44"/>
  <sheetViews>
    <sheetView view="pageBreakPreview" zoomScale="60" zoomScaleNormal="70" workbookViewId="0">
      <selection activeCell="I35" sqref="I35"/>
    </sheetView>
  </sheetViews>
  <sheetFormatPr defaultRowHeight="15"/>
  <cols>
    <col min="2" max="2" width="13.28515625" customWidth="1"/>
    <col min="3" max="14" width="13.5703125" customWidth="1"/>
    <col min="15" max="20" width="21.5703125" customWidth="1"/>
  </cols>
  <sheetData>
    <row r="1" spans="1:20" ht="18">
      <c r="A1" s="131"/>
      <c r="B1" s="131"/>
      <c r="C1" s="132" t="s">
        <v>240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 t="s">
        <v>240</v>
      </c>
      <c r="P1" s="133"/>
      <c r="Q1" s="133"/>
      <c r="R1" s="133"/>
      <c r="S1" s="133"/>
      <c r="T1" s="133"/>
    </row>
    <row r="2" spans="1:20" ht="20.25" customHeight="1">
      <c r="A2" s="204" t="s">
        <v>215</v>
      </c>
      <c r="B2" s="228" t="s">
        <v>239</v>
      </c>
      <c r="C2" s="204" t="s">
        <v>188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 t="s">
        <v>188</v>
      </c>
      <c r="P2" s="204"/>
      <c r="Q2" s="204"/>
      <c r="R2" s="204"/>
      <c r="S2" s="204"/>
      <c r="T2" s="204"/>
    </row>
    <row r="3" spans="1:20" ht="20.25" customHeight="1">
      <c r="A3" s="204"/>
      <c r="B3" s="229"/>
      <c r="C3" s="204" t="s">
        <v>216</v>
      </c>
      <c r="D3" s="204"/>
      <c r="E3" s="204"/>
      <c r="F3" s="204"/>
      <c r="G3" s="204"/>
      <c r="H3" s="204"/>
      <c r="I3" s="204" t="s">
        <v>217</v>
      </c>
      <c r="J3" s="204"/>
      <c r="K3" s="204"/>
      <c r="L3" s="204"/>
      <c r="M3" s="204"/>
      <c r="N3" s="204"/>
      <c r="O3" s="204" t="s">
        <v>218</v>
      </c>
      <c r="P3" s="204"/>
      <c r="Q3" s="204"/>
      <c r="R3" s="204"/>
      <c r="S3" s="204"/>
      <c r="T3" s="204"/>
    </row>
    <row r="4" spans="1:20" ht="20.25" customHeight="1">
      <c r="A4" s="204"/>
      <c r="B4" s="229"/>
      <c r="C4" s="204" t="s">
        <v>5</v>
      </c>
      <c r="D4" s="204"/>
      <c r="E4" s="204"/>
      <c r="F4" s="204" t="s">
        <v>6</v>
      </c>
      <c r="G4" s="204"/>
      <c r="H4" s="204"/>
      <c r="I4" s="204" t="s">
        <v>5</v>
      </c>
      <c r="J4" s="204"/>
      <c r="K4" s="204"/>
      <c r="L4" s="204" t="s">
        <v>6</v>
      </c>
      <c r="M4" s="204"/>
      <c r="N4" s="204"/>
      <c r="O4" s="204" t="s">
        <v>5</v>
      </c>
      <c r="P4" s="204"/>
      <c r="Q4" s="204"/>
      <c r="R4" s="204" t="s">
        <v>6</v>
      </c>
      <c r="S4" s="204"/>
      <c r="T4" s="204"/>
    </row>
    <row r="5" spans="1:20" ht="20.25" customHeight="1">
      <c r="A5" s="204"/>
      <c r="B5" s="229"/>
      <c r="C5" s="130" t="s">
        <v>43</v>
      </c>
      <c r="D5" s="130" t="s">
        <v>44</v>
      </c>
      <c r="E5" s="130" t="s">
        <v>3</v>
      </c>
      <c r="F5" s="130" t="s">
        <v>43</v>
      </c>
      <c r="G5" s="130" t="s">
        <v>44</v>
      </c>
      <c r="H5" s="130" t="s">
        <v>3</v>
      </c>
      <c r="I5" s="130" t="s">
        <v>43</v>
      </c>
      <c r="J5" s="130" t="s">
        <v>44</v>
      </c>
      <c r="K5" s="130" t="s">
        <v>3</v>
      </c>
      <c r="L5" s="130" t="s">
        <v>43</v>
      </c>
      <c r="M5" s="130" t="s">
        <v>44</v>
      </c>
      <c r="N5" s="130" t="s">
        <v>3</v>
      </c>
      <c r="O5" s="130" t="s">
        <v>43</v>
      </c>
      <c r="P5" s="130" t="s">
        <v>44</v>
      </c>
      <c r="Q5" s="130" t="s">
        <v>3</v>
      </c>
      <c r="R5" s="130" t="s">
        <v>43</v>
      </c>
      <c r="S5" s="130" t="s">
        <v>44</v>
      </c>
      <c r="T5" s="130" t="s">
        <v>3</v>
      </c>
    </row>
    <row r="6" spans="1:20" ht="20.25" customHeight="1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134">
        <v>6</v>
      </c>
      <c r="G6" s="134">
        <v>7</v>
      </c>
      <c r="H6" s="134">
        <v>8</v>
      </c>
      <c r="I6" s="134">
        <v>9</v>
      </c>
      <c r="J6" s="134">
        <v>10</v>
      </c>
      <c r="K6" s="134">
        <v>11</v>
      </c>
      <c r="L6" s="134">
        <v>12</v>
      </c>
      <c r="M6" s="134">
        <v>13</v>
      </c>
      <c r="N6" s="134">
        <v>14</v>
      </c>
      <c r="O6" s="134">
        <v>15</v>
      </c>
      <c r="P6" s="134">
        <v>16</v>
      </c>
      <c r="Q6" s="134">
        <v>17</v>
      </c>
      <c r="R6" s="134">
        <v>18</v>
      </c>
      <c r="S6" s="134">
        <v>19</v>
      </c>
      <c r="T6" s="134">
        <v>20</v>
      </c>
    </row>
    <row r="7" spans="1:20" ht="15.75">
      <c r="A7" s="135">
        <v>2010</v>
      </c>
      <c r="B7" s="136">
        <v>34</v>
      </c>
      <c r="C7" s="137">
        <f>+[1]Board!AG44</f>
        <v>9374906</v>
      </c>
      <c r="D7" s="137">
        <f>+[1]Board!AH44</f>
        <v>7351211</v>
      </c>
      <c r="E7" s="137">
        <f>+[1]Board!AI44</f>
        <v>16726117</v>
      </c>
      <c r="F7" s="137">
        <f>+[1]Board!AP44</f>
        <v>6862354</v>
      </c>
      <c r="G7" s="137">
        <f>+[1]Board!AQ44</f>
        <v>5687118</v>
      </c>
      <c r="H7" s="137">
        <f>+[1]Board!AR44</f>
        <v>12549472</v>
      </c>
      <c r="I7" s="137">
        <f>+[1]Board!BZ44</f>
        <v>1517853</v>
      </c>
      <c r="J7" s="137">
        <f>+[1]Board!CA44</f>
        <v>1169643</v>
      </c>
      <c r="K7" s="137">
        <f>+[1]Board!CB44</f>
        <v>2687496</v>
      </c>
      <c r="L7" s="137">
        <f>+[1]Board!CI44</f>
        <v>1020344</v>
      </c>
      <c r="M7" s="137">
        <f>+[1]Board!CJ44</f>
        <v>834309</v>
      </c>
      <c r="N7" s="137">
        <f>+[1]Board!CK44</f>
        <v>1854653</v>
      </c>
      <c r="O7" s="137">
        <f>+[1]Board!DS44</f>
        <v>613490</v>
      </c>
      <c r="P7" s="137">
        <f>+[1]Board!DT44</f>
        <v>476366</v>
      </c>
      <c r="Q7" s="137">
        <f>+[1]Board!DU44</f>
        <v>1089856</v>
      </c>
      <c r="R7" s="137">
        <f>+[1]Board!EB44</f>
        <v>382583</v>
      </c>
      <c r="S7" s="137">
        <f>+[1]Board!EC44</f>
        <v>293139</v>
      </c>
      <c r="T7" s="137">
        <f>+[1]Board!ED44</f>
        <v>675722</v>
      </c>
    </row>
    <row r="8" spans="1:20" ht="15.75">
      <c r="A8" s="138">
        <v>2011</v>
      </c>
      <c r="B8" s="136">
        <v>34</v>
      </c>
      <c r="C8" s="137">
        <f>+[2]Board!AG44</f>
        <v>9799667</v>
      </c>
      <c r="D8" s="137">
        <f>+[2]Board!AH44</f>
        <v>7818871</v>
      </c>
      <c r="E8" s="137">
        <f>+[2]Board!AI44</f>
        <v>17623309</v>
      </c>
      <c r="F8" s="137">
        <f>+[2]Board!AP44</f>
        <v>7183560</v>
      </c>
      <c r="G8" s="137">
        <f>+[2]Board!AQ44</f>
        <v>6013853</v>
      </c>
      <c r="H8" s="137">
        <f>+[2]Board!AR44</f>
        <v>13199625</v>
      </c>
      <c r="I8" s="137">
        <f>+[2]Board!BZ44</f>
        <v>1687903</v>
      </c>
      <c r="J8" s="137">
        <f>+[2]Board!CA44</f>
        <v>1379568</v>
      </c>
      <c r="K8" s="137">
        <f>+[2]Board!CB44</f>
        <v>3067471</v>
      </c>
      <c r="L8" s="137">
        <f>+[2]Board!CI44</f>
        <v>1150634</v>
      </c>
      <c r="M8" s="137">
        <f>+[2]Board!CJ44</f>
        <v>977953</v>
      </c>
      <c r="N8" s="137">
        <f>+[2]Board!CK44</f>
        <v>2128587</v>
      </c>
      <c r="O8" s="137">
        <f>+[2]Board!DS44</f>
        <v>661275</v>
      </c>
      <c r="P8" s="137">
        <f>+[2]Board!DT44</f>
        <v>531300</v>
      </c>
      <c r="Q8" s="137">
        <f>+[2]Board!DU44</f>
        <v>1192575</v>
      </c>
      <c r="R8" s="137">
        <f>+[2]Board!EB44</f>
        <v>415430</v>
      </c>
      <c r="S8" s="137">
        <f>+[2]Board!EC44</f>
        <v>332993</v>
      </c>
      <c r="T8" s="137">
        <f>+[2]Board!ED44</f>
        <v>748423</v>
      </c>
    </row>
    <row r="9" spans="1:20" ht="15.75">
      <c r="A9" s="135">
        <v>2012</v>
      </c>
      <c r="B9" s="136">
        <v>34</v>
      </c>
      <c r="C9" s="139">
        <v>9939916</v>
      </c>
      <c r="D9" s="139">
        <v>8086742</v>
      </c>
      <c r="E9" s="139">
        <v>18026658</v>
      </c>
      <c r="F9" s="139">
        <v>7430776</v>
      </c>
      <c r="G9" s="139">
        <v>6334551</v>
      </c>
      <c r="H9" s="139">
        <v>13765327</v>
      </c>
      <c r="I9" s="139">
        <v>1596559</v>
      </c>
      <c r="J9" s="139">
        <v>1285426</v>
      </c>
      <c r="K9" s="139">
        <v>2881985</v>
      </c>
      <c r="L9" s="139">
        <v>1097023</v>
      </c>
      <c r="M9" s="139">
        <v>932159</v>
      </c>
      <c r="N9" s="139">
        <v>2029182</v>
      </c>
      <c r="O9" s="139">
        <v>638691</v>
      </c>
      <c r="P9" s="139">
        <v>547182</v>
      </c>
      <c r="Q9" s="139">
        <v>1185873</v>
      </c>
      <c r="R9" s="139">
        <v>395747</v>
      </c>
      <c r="S9" s="139">
        <v>334876</v>
      </c>
      <c r="T9" s="139">
        <v>730623</v>
      </c>
    </row>
    <row r="10" spans="1:20" ht="15.75">
      <c r="A10" s="138">
        <v>2013</v>
      </c>
      <c r="B10" s="136">
        <v>35</v>
      </c>
      <c r="C10" s="137">
        <f t="shared" ref="C10:T10" si="0">+C40-C25</f>
        <v>10507044</v>
      </c>
      <c r="D10" s="137">
        <f t="shared" si="0"/>
        <v>8617208</v>
      </c>
      <c r="E10" s="137">
        <f t="shared" si="0"/>
        <v>19124252</v>
      </c>
      <c r="F10" s="137">
        <f t="shared" si="0"/>
        <v>8037590</v>
      </c>
      <c r="G10" s="137">
        <f t="shared" si="0"/>
        <v>6932924</v>
      </c>
      <c r="H10" s="137">
        <f t="shared" si="0"/>
        <v>14970514</v>
      </c>
      <c r="I10" s="137">
        <f t="shared" si="0"/>
        <v>1765636</v>
      </c>
      <c r="J10" s="137">
        <f t="shared" si="0"/>
        <v>1459662</v>
      </c>
      <c r="K10" s="137">
        <f t="shared" si="0"/>
        <v>3225298</v>
      </c>
      <c r="L10" s="137">
        <f t="shared" si="0"/>
        <v>1232058</v>
      </c>
      <c r="M10" s="137">
        <f t="shared" si="0"/>
        <v>1076244</v>
      </c>
      <c r="N10" s="137">
        <f t="shared" si="0"/>
        <v>2308302</v>
      </c>
      <c r="O10" s="137">
        <f t="shared" si="0"/>
        <v>745569</v>
      </c>
      <c r="P10" s="137">
        <f t="shared" si="0"/>
        <v>656963</v>
      </c>
      <c r="Q10" s="137">
        <f t="shared" si="0"/>
        <v>1402532</v>
      </c>
      <c r="R10" s="137">
        <f t="shared" si="0"/>
        <v>480652</v>
      </c>
      <c r="S10" s="137">
        <f t="shared" si="0"/>
        <v>426303</v>
      </c>
      <c r="T10" s="137">
        <f t="shared" si="0"/>
        <v>906955</v>
      </c>
    </row>
    <row r="11" spans="1:20" ht="15.75">
      <c r="A11" s="138">
        <v>2014</v>
      </c>
      <c r="B11" s="136">
        <v>35</v>
      </c>
      <c r="C11" s="137">
        <f t="shared" ref="C11:T11" si="1">+C41-C26</f>
        <v>10229689</v>
      </c>
      <c r="D11" s="137">
        <f t="shared" si="1"/>
        <v>8625318</v>
      </c>
      <c r="E11" s="137">
        <f t="shared" si="1"/>
        <v>18855007</v>
      </c>
      <c r="F11" s="137">
        <f t="shared" si="1"/>
        <v>8041716</v>
      </c>
      <c r="G11" s="137">
        <f t="shared" si="1"/>
        <v>7053738</v>
      </c>
      <c r="H11" s="137">
        <f t="shared" si="1"/>
        <v>15095454</v>
      </c>
      <c r="I11" s="137">
        <f t="shared" si="1"/>
        <v>1756049</v>
      </c>
      <c r="J11" s="137">
        <f t="shared" si="1"/>
        <v>1485264</v>
      </c>
      <c r="K11" s="137">
        <f t="shared" si="1"/>
        <v>3241313</v>
      </c>
      <c r="L11" s="137">
        <f t="shared" si="1"/>
        <v>1268455</v>
      </c>
      <c r="M11" s="137">
        <f t="shared" si="1"/>
        <v>1124169</v>
      </c>
      <c r="N11" s="137">
        <f t="shared" si="1"/>
        <v>2392586</v>
      </c>
      <c r="O11" s="137">
        <f t="shared" si="1"/>
        <v>757751</v>
      </c>
      <c r="P11" s="137">
        <f t="shared" si="1"/>
        <v>694604</v>
      </c>
      <c r="Q11" s="137">
        <f t="shared" si="1"/>
        <v>1452355</v>
      </c>
      <c r="R11" s="137">
        <f t="shared" si="1"/>
        <v>501712</v>
      </c>
      <c r="S11" s="137">
        <f t="shared" si="1"/>
        <v>450920</v>
      </c>
      <c r="T11" s="137">
        <f t="shared" si="1"/>
        <v>952632</v>
      </c>
    </row>
    <row r="12" spans="1:20" ht="15.75">
      <c r="A12" s="138">
        <v>2015</v>
      </c>
      <c r="B12" s="136">
        <v>35</v>
      </c>
      <c r="C12" s="137">
        <f t="shared" ref="C12:T12" si="2">+C42-C27</f>
        <v>10078588</v>
      </c>
      <c r="D12" s="137">
        <f t="shared" si="2"/>
        <v>8708092</v>
      </c>
      <c r="E12" s="137">
        <f t="shared" si="2"/>
        <v>18786680</v>
      </c>
      <c r="F12" s="137">
        <f t="shared" si="2"/>
        <v>7830993</v>
      </c>
      <c r="G12" s="137">
        <f t="shared" si="2"/>
        <v>7038908</v>
      </c>
      <c r="H12" s="137">
        <f t="shared" si="2"/>
        <v>14869901</v>
      </c>
      <c r="I12" s="137">
        <f t="shared" si="2"/>
        <v>1728900</v>
      </c>
      <c r="J12" s="137">
        <f t="shared" si="2"/>
        <v>1495210</v>
      </c>
      <c r="K12" s="137">
        <f t="shared" si="2"/>
        <v>3224110</v>
      </c>
      <c r="L12" s="137">
        <f t="shared" si="2"/>
        <v>1244282</v>
      </c>
      <c r="M12" s="137">
        <f t="shared" si="2"/>
        <v>1119501</v>
      </c>
      <c r="N12" s="137">
        <f t="shared" si="2"/>
        <v>2363783</v>
      </c>
      <c r="O12" s="137">
        <f t="shared" si="2"/>
        <v>756299</v>
      </c>
      <c r="P12" s="137">
        <f t="shared" si="2"/>
        <v>711597</v>
      </c>
      <c r="Q12" s="137">
        <f t="shared" si="2"/>
        <v>1467896</v>
      </c>
      <c r="R12" s="137">
        <f t="shared" si="2"/>
        <v>491790</v>
      </c>
      <c r="S12" s="137">
        <f t="shared" si="2"/>
        <v>449720</v>
      </c>
      <c r="T12" s="137">
        <f t="shared" si="2"/>
        <v>941510</v>
      </c>
    </row>
    <row r="13" spans="1:20" ht="15.75">
      <c r="A13" s="138">
        <v>2016</v>
      </c>
      <c r="B13" s="144">
        <v>42</v>
      </c>
      <c r="C13" s="137">
        <v>10445057</v>
      </c>
      <c r="D13" s="137">
        <v>8941316</v>
      </c>
      <c r="E13" s="137">
        <v>19386373</v>
      </c>
      <c r="F13" s="137">
        <v>8117239</v>
      </c>
      <c r="G13" s="137">
        <v>7134819</v>
      </c>
      <c r="H13" s="137">
        <v>15252058</v>
      </c>
      <c r="I13" s="137">
        <v>1840809</v>
      </c>
      <c r="J13" s="137">
        <v>1590682</v>
      </c>
      <c r="K13" s="137">
        <v>3431491</v>
      </c>
      <c r="L13" s="137">
        <v>1324625</v>
      </c>
      <c r="M13" s="137">
        <v>1186951</v>
      </c>
      <c r="N13" s="137">
        <v>2511576</v>
      </c>
      <c r="O13" s="137">
        <v>779044</v>
      </c>
      <c r="P13" s="137">
        <v>734524</v>
      </c>
      <c r="Q13" s="137">
        <v>1513568</v>
      </c>
      <c r="R13" s="137">
        <v>507611</v>
      </c>
      <c r="S13" s="137">
        <v>476787</v>
      </c>
      <c r="T13" s="137">
        <v>984398</v>
      </c>
    </row>
    <row r="14" spans="1:20" ht="15.75">
      <c r="A14" s="138">
        <v>2017</v>
      </c>
      <c r="B14" s="136">
        <v>41</v>
      </c>
      <c r="C14" s="137">
        <f>+Board!AG51</f>
        <v>10348879</v>
      </c>
      <c r="D14" s="137">
        <f>+Board!AH51</f>
        <v>8980409</v>
      </c>
      <c r="E14" s="137">
        <f>+Board!AI51</f>
        <v>19329288</v>
      </c>
      <c r="F14" s="137">
        <f>+Board!AP51</f>
        <v>7875107</v>
      </c>
      <c r="G14" s="137">
        <f>+Board!AQ51</f>
        <v>7008989</v>
      </c>
      <c r="H14" s="137">
        <f>+Board!AR51</f>
        <v>14884096</v>
      </c>
      <c r="I14" s="137">
        <f>+Board!BZ51</f>
        <v>1821719</v>
      </c>
      <c r="J14" s="137">
        <f>+Board!CA51</f>
        <v>1619061</v>
      </c>
      <c r="K14" s="137">
        <f>+Board!CB51</f>
        <v>3440780</v>
      </c>
      <c r="L14" s="137">
        <f>+Board!CI51</f>
        <v>1268786</v>
      </c>
      <c r="M14" s="137">
        <f>+Board!CJ51</f>
        <v>1163597</v>
      </c>
      <c r="N14" s="137">
        <f>+Board!CK51</f>
        <v>2432383</v>
      </c>
      <c r="O14" s="137">
        <f>+Board!DS51</f>
        <v>760652</v>
      </c>
      <c r="P14" s="137">
        <f>+Board!DT51</f>
        <v>734458</v>
      </c>
      <c r="Q14" s="137">
        <f>+Board!DU51</f>
        <v>1495110</v>
      </c>
      <c r="R14" s="137">
        <f>+Board!EB51</f>
        <v>510976</v>
      </c>
      <c r="S14" s="137">
        <f>+Board!EC51</f>
        <v>493145</v>
      </c>
      <c r="T14" s="137">
        <f>+Board!ED51</f>
        <v>1004121</v>
      </c>
    </row>
    <row r="15" spans="1:20" ht="15.75">
      <c r="A15" s="141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</row>
    <row r="16" spans="1:20" ht="18">
      <c r="A16" s="131"/>
      <c r="C16" s="132" t="s">
        <v>241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 t="s">
        <v>241</v>
      </c>
      <c r="P16" s="132"/>
      <c r="Q16" s="132"/>
      <c r="R16" s="132"/>
      <c r="S16" s="132"/>
      <c r="T16" s="132"/>
    </row>
    <row r="17" spans="1:20" ht="15" customHeight="1">
      <c r="A17" s="204" t="s">
        <v>215</v>
      </c>
      <c r="B17" s="228" t="s">
        <v>239</v>
      </c>
      <c r="C17" s="204" t="s">
        <v>188</v>
      </c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 t="s">
        <v>188</v>
      </c>
      <c r="P17" s="204"/>
      <c r="Q17" s="204"/>
      <c r="R17" s="204"/>
      <c r="S17" s="204"/>
      <c r="T17" s="204"/>
    </row>
    <row r="18" spans="1:20">
      <c r="A18" s="204"/>
      <c r="B18" s="229"/>
      <c r="C18" s="204" t="s">
        <v>216</v>
      </c>
      <c r="D18" s="204"/>
      <c r="E18" s="204"/>
      <c r="F18" s="204"/>
      <c r="G18" s="204"/>
      <c r="H18" s="204"/>
      <c r="I18" s="204" t="s">
        <v>217</v>
      </c>
      <c r="J18" s="204"/>
      <c r="K18" s="204"/>
      <c r="L18" s="204"/>
      <c r="M18" s="204"/>
      <c r="N18" s="204"/>
      <c r="O18" s="204" t="s">
        <v>218</v>
      </c>
      <c r="P18" s="204"/>
      <c r="Q18" s="204"/>
      <c r="R18" s="204"/>
      <c r="S18" s="204"/>
      <c r="T18" s="204"/>
    </row>
    <row r="19" spans="1:20">
      <c r="A19" s="204"/>
      <c r="B19" s="229"/>
      <c r="C19" s="204" t="s">
        <v>5</v>
      </c>
      <c r="D19" s="204"/>
      <c r="E19" s="204"/>
      <c r="F19" s="204" t="s">
        <v>6</v>
      </c>
      <c r="G19" s="204"/>
      <c r="H19" s="204"/>
      <c r="I19" s="204" t="s">
        <v>5</v>
      </c>
      <c r="J19" s="204"/>
      <c r="K19" s="204"/>
      <c r="L19" s="204" t="s">
        <v>6</v>
      </c>
      <c r="M19" s="204"/>
      <c r="N19" s="204"/>
      <c r="O19" s="204" t="s">
        <v>5</v>
      </c>
      <c r="P19" s="204"/>
      <c r="Q19" s="204"/>
      <c r="R19" s="204" t="s">
        <v>6</v>
      </c>
      <c r="S19" s="204"/>
      <c r="T19" s="204"/>
    </row>
    <row r="20" spans="1:20">
      <c r="A20" s="204"/>
      <c r="B20" s="229"/>
      <c r="C20" s="130" t="s">
        <v>43</v>
      </c>
      <c r="D20" s="130" t="s">
        <v>44</v>
      </c>
      <c r="E20" s="130" t="s">
        <v>3</v>
      </c>
      <c r="F20" s="130" t="s">
        <v>43</v>
      </c>
      <c r="G20" s="130" t="s">
        <v>44</v>
      </c>
      <c r="H20" s="130" t="s">
        <v>3</v>
      </c>
      <c r="I20" s="130" t="s">
        <v>43</v>
      </c>
      <c r="J20" s="130" t="s">
        <v>44</v>
      </c>
      <c r="K20" s="130" t="s">
        <v>3</v>
      </c>
      <c r="L20" s="130" t="s">
        <v>43</v>
      </c>
      <c r="M20" s="130" t="s">
        <v>44</v>
      </c>
      <c r="N20" s="130" t="s">
        <v>3</v>
      </c>
      <c r="O20" s="130" t="s">
        <v>43</v>
      </c>
      <c r="P20" s="130" t="s">
        <v>44</v>
      </c>
      <c r="Q20" s="130" t="s">
        <v>3</v>
      </c>
      <c r="R20" s="130" t="s">
        <v>43</v>
      </c>
      <c r="S20" s="130" t="s">
        <v>44</v>
      </c>
      <c r="T20" s="130" t="s">
        <v>3</v>
      </c>
    </row>
    <row r="21" spans="1:20">
      <c r="A21" s="142">
        <v>1</v>
      </c>
      <c r="B21" s="134">
        <v>2</v>
      </c>
      <c r="C21" s="142">
        <v>3</v>
      </c>
      <c r="D21" s="134">
        <v>4</v>
      </c>
      <c r="E21" s="142">
        <v>5</v>
      </c>
      <c r="F21" s="134">
        <v>6</v>
      </c>
      <c r="G21" s="142">
        <v>7</v>
      </c>
      <c r="H21" s="134">
        <v>8</v>
      </c>
      <c r="I21" s="142">
        <v>9</v>
      </c>
      <c r="J21" s="134">
        <v>10</v>
      </c>
      <c r="K21" s="142">
        <v>11</v>
      </c>
      <c r="L21" s="134">
        <v>12</v>
      </c>
      <c r="M21" s="142">
        <v>13</v>
      </c>
      <c r="N21" s="134">
        <v>14</v>
      </c>
      <c r="O21" s="142">
        <v>15</v>
      </c>
      <c r="P21" s="134">
        <v>16</v>
      </c>
      <c r="Q21" s="142">
        <v>17</v>
      </c>
      <c r="R21" s="134">
        <v>18</v>
      </c>
      <c r="S21" s="142">
        <v>19</v>
      </c>
      <c r="T21" s="142">
        <v>20</v>
      </c>
    </row>
    <row r="22" spans="1:20" ht="15.75">
      <c r="A22" s="138">
        <v>2010</v>
      </c>
      <c r="B22" s="136">
        <v>6</v>
      </c>
      <c r="C22" s="137">
        <f>+[1]OpenBoard!C14</f>
        <v>309135</v>
      </c>
      <c r="D22" s="137">
        <f>+[1]OpenBoard!D14</f>
        <v>214714</v>
      </c>
      <c r="E22" s="137">
        <f>+[1]OpenBoard!E14</f>
        <v>523849</v>
      </c>
      <c r="F22" s="137">
        <f>+[1]OpenBoard!F14</f>
        <v>166883</v>
      </c>
      <c r="G22" s="137">
        <f>+[1]OpenBoard!G14</f>
        <v>106029</v>
      </c>
      <c r="H22" s="137">
        <f>+[1]OpenBoard!H14</f>
        <v>272912</v>
      </c>
      <c r="I22" s="137">
        <f>+[1]OpenBoard!I14</f>
        <v>44666</v>
      </c>
      <c r="J22" s="137">
        <f>+[1]OpenBoard!J14</f>
        <v>27770</v>
      </c>
      <c r="K22" s="137">
        <f>+[1]OpenBoard!K14</f>
        <v>72436</v>
      </c>
      <c r="L22" s="137">
        <f>+[1]OpenBoard!L14</f>
        <v>23557</v>
      </c>
      <c r="M22" s="137">
        <f>+[1]OpenBoard!M14</f>
        <v>13670</v>
      </c>
      <c r="N22" s="137">
        <f>+[1]OpenBoard!N14</f>
        <v>37227</v>
      </c>
      <c r="O22" s="137">
        <f>+[1]OpenBoard!O14</f>
        <v>29962</v>
      </c>
      <c r="P22" s="137">
        <f>+[1]OpenBoard!P14</f>
        <v>25670</v>
      </c>
      <c r="Q22" s="137">
        <f>+[1]OpenBoard!Q14</f>
        <v>55632</v>
      </c>
      <c r="R22" s="137">
        <f>+[1]OpenBoard!R14</f>
        <v>14045</v>
      </c>
      <c r="S22" s="137">
        <f>+[1]OpenBoard!S14</f>
        <v>12019</v>
      </c>
      <c r="T22" s="137">
        <f>+[1]OpenBoard!T14</f>
        <v>26064</v>
      </c>
    </row>
    <row r="23" spans="1:20" ht="15.75">
      <c r="A23" s="138">
        <v>2011</v>
      </c>
      <c r="B23" s="136">
        <v>6</v>
      </c>
      <c r="C23" s="137">
        <f>+[2]OpenBoard!C14</f>
        <v>318896</v>
      </c>
      <c r="D23" s="137">
        <f>+[2]OpenBoard!D14</f>
        <v>219066</v>
      </c>
      <c r="E23" s="137">
        <f>+[2]OpenBoard!E14</f>
        <v>537962</v>
      </c>
      <c r="F23" s="137">
        <f>+[2]OpenBoard!F14</f>
        <v>187686</v>
      </c>
      <c r="G23" s="137">
        <f>+[2]OpenBoard!G14</f>
        <v>117295</v>
      </c>
      <c r="H23" s="137">
        <f>+[2]OpenBoard!H14</f>
        <v>304981</v>
      </c>
      <c r="I23" s="137">
        <f>+[2]OpenBoard!I14</f>
        <v>54250</v>
      </c>
      <c r="J23" s="137">
        <f>+[2]OpenBoard!J14</f>
        <v>33662</v>
      </c>
      <c r="K23" s="137">
        <f>+[2]OpenBoard!K14</f>
        <v>87912</v>
      </c>
      <c r="L23" s="137">
        <f>+[2]OpenBoard!L14</f>
        <v>30472</v>
      </c>
      <c r="M23" s="137">
        <f>+[2]OpenBoard!M14</f>
        <v>18269</v>
      </c>
      <c r="N23" s="137">
        <f>+[2]OpenBoard!N14</f>
        <v>48741</v>
      </c>
      <c r="O23" s="137">
        <f>+[2]OpenBoard!O14</f>
        <v>36915</v>
      </c>
      <c r="P23" s="137">
        <f>+[2]OpenBoard!P14</f>
        <v>31149</v>
      </c>
      <c r="Q23" s="137">
        <f>+[2]OpenBoard!Q14</f>
        <v>68064</v>
      </c>
      <c r="R23" s="137">
        <f>+[2]OpenBoard!R14</f>
        <v>22923</v>
      </c>
      <c r="S23" s="137">
        <f>+[2]OpenBoard!S14</f>
        <v>16365</v>
      </c>
      <c r="T23" s="137">
        <f>+[2]OpenBoard!T14</f>
        <v>39288</v>
      </c>
    </row>
    <row r="24" spans="1:20" ht="15.75">
      <c r="A24" s="138">
        <v>2012</v>
      </c>
      <c r="B24" s="136">
        <v>6</v>
      </c>
      <c r="C24" s="137">
        <f>+[3]OpenBoard!C14</f>
        <v>347228</v>
      </c>
      <c r="D24" s="137">
        <f>+[3]OpenBoard!D14</f>
        <v>200891</v>
      </c>
      <c r="E24" s="137">
        <f>+[3]OpenBoard!E14</f>
        <v>548119</v>
      </c>
      <c r="F24" s="137">
        <f>+[3]OpenBoard!F14</f>
        <v>217754</v>
      </c>
      <c r="G24" s="137">
        <f>+[3]OpenBoard!G14</f>
        <v>128039</v>
      </c>
      <c r="H24" s="137">
        <f>+[3]OpenBoard!H14</f>
        <v>345793</v>
      </c>
      <c r="I24" s="137">
        <f>+[3]OpenBoard!I14</f>
        <v>56716</v>
      </c>
      <c r="J24" s="137">
        <f>+[3]OpenBoard!J14</f>
        <v>29791</v>
      </c>
      <c r="K24" s="137">
        <f>+[3]OpenBoard!K14</f>
        <v>86507</v>
      </c>
      <c r="L24" s="137">
        <f>+[3]OpenBoard!L14</f>
        <v>35086</v>
      </c>
      <c r="M24" s="137">
        <f>+[3]OpenBoard!M14</f>
        <v>18274</v>
      </c>
      <c r="N24" s="137">
        <f>+[3]OpenBoard!N14</f>
        <v>53360</v>
      </c>
      <c r="O24" s="137">
        <f>+[3]OpenBoard!O14</f>
        <v>39167</v>
      </c>
      <c r="P24" s="137">
        <f>+[3]OpenBoard!P14</f>
        <v>28097</v>
      </c>
      <c r="Q24" s="137">
        <f>+[3]OpenBoard!Q14</f>
        <v>67264</v>
      </c>
      <c r="R24" s="137">
        <f>+[3]OpenBoard!R14</f>
        <v>21215</v>
      </c>
      <c r="S24" s="137">
        <f>+[3]OpenBoard!S14</f>
        <v>17900</v>
      </c>
      <c r="T24" s="137">
        <f>+[3]OpenBoard!T14</f>
        <v>39115</v>
      </c>
    </row>
    <row r="25" spans="1:20" ht="15.75">
      <c r="A25" s="138">
        <v>2013</v>
      </c>
      <c r="B25" s="136">
        <v>6</v>
      </c>
      <c r="C25" s="137">
        <f>+[4]OpenBoard!C14</f>
        <v>397611</v>
      </c>
      <c r="D25" s="137">
        <f>+[4]OpenBoard!D14</f>
        <v>212752</v>
      </c>
      <c r="E25" s="137">
        <f>+[4]OpenBoard!E14</f>
        <v>610363</v>
      </c>
      <c r="F25" s="137">
        <f>+[4]OpenBoard!F14</f>
        <v>220126</v>
      </c>
      <c r="G25" s="137">
        <f>+[4]OpenBoard!G14</f>
        <v>128848</v>
      </c>
      <c r="H25" s="137">
        <f>+[4]OpenBoard!H14</f>
        <v>348974</v>
      </c>
      <c r="I25" s="137">
        <f>+[4]OpenBoard!I14</f>
        <v>60124</v>
      </c>
      <c r="J25" s="137">
        <f>+[4]OpenBoard!J14</f>
        <v>29784</v>
      </c>
      <c r="K25" s="137">
        <f>+[4]OpenBoard!K14</f>
        <v>89908</v>
      </c>
      <c r="L25" s="137">
        <f>+[4]OpenBoard!L14</f>
        <v>33032</v>
      </c>
      <c r="M25" s="137">
        <f>+[4]OpenBoard!M14</f>
        <v>16829</v>
      </c>
      <c r="N25" s="137">
        <f>+[4]OpenBoard!N14</f>
        <v>49861</v>
      </c>
      <c r="O25" s="137">
        <f>+[4]OpenBoard!O14</f>
        <v>41501</v>
      </c>
      <c r="P25" s="137">
        <f>+[4]OpenBoard!P14</f>
        <v>34982</v>
      </c>
      <c r="Q25" s="137">
        <f>+[4]OpenBoard!Q14</f>
        <v>76483</v>
      </c>
      <c r="R25" s="137">
        <f>+[4]OpenBoard!R14</f>
        <v>22331</v>
      </c>
      <c r="S25" s="137">
        <f>+[4]OpenBoard!S14</f>
        <v>19759</v>
      </c>
      <c r="T25" s="137">
        <f>+[4]OpenBoard!T14</f>
        <v>42090</v>
      </c>
    </row>
    <row r="26" spans="1:20" ht="15.75">
      <c r="A26" s="138">
        <v>2014</v>
      </c>
      <c r="B26" s="136">
        <v>6</v>
      </c>
      <c r="C26" s="137">
        <v>372178</v>
      </c>
      <c r="D26" s="137">
        <v>239081</v>
      </c>
      <c r="E26" s="137">
        <v>611259</v>
      </c>
      <c r="F26" s="137">
        <v>179739</v>
      </c>
      <c r="G26" s="137">
        <v>118181</v>
      </c>
      <c r="H26" s="137">
        <v>297920</v>
      </c>
      <c r="I26" s="137">
        <v>52681</v>
      </c>
      <c r="J26" s="137">
        <v>33237</v>
      </c>
      <c r="K26" s="137">
        <v>85918</v>
      </c>
      <c r="L26" s="137">
        <v>26293</v>
      </c>
      <c r="M26" s="137">
        <v>18021</v>
      </c>
      <c r="N26" s="137">
        <v>44352</v>
      </c>
      <c r="O26" s="137">
        <v>43762</v>
      </c>
      <c r="P26" s="137">
        <v>40573</v>
      </c>
      <c r="Q26" s="137">
        <v>84335</v>
      </c>
      <c r="R26" s="137">
        <v>20411</v>
      </c>
      <c r="S26" s="137">
        <v>18876</v>
      </c>
      <c r="T26" s="137">
        <v>39287</v>
      </c>
    </row>
    <row r="27" spans="1:20" ht="15.75">
      <c r="A27" s="138">
        <v>2015</v>
      </c>
      <c r="B27" s="136">
        <v>6</v>
      </c>
      <c r="C27" s="137">
        <v>213979</v>
      </c>
      <c r="D27" s="137">
        <v>157478</v>
      </c>
      <c r="E27" s="137">
        <v>371457</v>
      </c>
      <c r="F27" s="137">
        <v>137173</v>
      </c>
      <c r="G27" s="137">
        <v>97881</v>
      </c>
      <c r="H27" s="137">
        <v>235054</v>
      </c>
      <c r="I27" s="137">
        <v>33829</v>
      </c>
      <c r="J27" s="137">
        <v>23828</v>
      </c>
      <c r="K27" s="137">
        <v>57657</v>
      </c>
      <c r="L27" s="137">
        <v>22432</v>
      </c>
      <c r="M27" s="137">
        <v>16629</v>
      </c>
      <c r="N27" s="137">
        <v>39061</v>
      </c>
      <c r="O27" s="137">
        <v>27689</v>
      </c>
      <c r="P27" s="137">
        <v>25193</v>
      </c>
      <c r="Q27" s="137">
        <v>53213</v>
      </c>
      <c r="R27" s="137">
        <v>18160</v>
      </c>
      <c r="S27" s="137">
        <v>16443</v>
      </c>
      <c r="T27" s="137">
        <v>34603</v>
      </c>
    </row>
    <row r="28" spans="1:20" ht="15.75">
      <c r="A28" s="138">
        <v>2016</v>
      </c>
      <c r="B28" s="136">
        <v>7</v>
      </c>
      <c r="C28" s="137">
        <v>368925</v>
      </c>
      <c r="D28" s="137">
        <v>229979</v>
      </c>
      <c r="E28" s="137">
        <v>598904</v>
      </c>
      <c r="F28" s="137">
        <v>149298</v>
      </c>
      <c r="G28" s="137">
        <v>107460</v>
      </c>
      <c r="H28" s="137">
        <v>256758</v>
      </c>
      <c r="I28" s="137">
        <v>117896</v>
      </c>
      <c r="J28" s="137">
        <v>66043</v>
      </c>
      <c r="K28" s="137">
        <v>183939</v>
      </c>
      <c r="L28" s="137">
        <v>47421</v>
      </c>
      <c r="M28" s="137">
        <v>28940</v>
      </c>
      <c r="N28" s="137">
        <v>76361</v>
      </c>
      <c r="O28" s="137">
        <v>53372</v>
      </c>
      <c r="P28" s="137">
        <v>38650</v>
      </c>
      <c r="Q28" s="137">
        <v>92022</v>
      </c>
      <c r="R28" s="137">
        <v>20420</v>
      </c>
      <c r="S28" s="137">
        <v>15165</v>
      </c>
      <c r="T28" s="137">
        <v>35585</v>
      </c>
    </row>
    <row r="29" spans="1:20" ht="15.75">
      <c r="A29" s="138">
        <v>2017</v>
      </c>
      <c r="B29" s="136">
        <v>7</v>
      </c>
      <c r="C29" s="137">
        <f>+'Open Board'!C15</f>
        <v>416151</v>
      </c>
      <c r="D29" s="137">
        <f>+'Open Board'!D15</f>
        <v>230386</v>
      </c>
      <c r="E29" s="137">
        <f>+'Open Board'!E15</f>
        <v>646537</v>
      </c>
      <c r="F29" s="137">
        <f>+'Open Board'!F15</f>
        <v>153640</v>
      </c>
      <c r="G29" s="137">
        <f>+'Open Board'!G15</f>
        <v>97756</v>
      </c>
      <c r="H29" s="137">
        <f>+'Open Board'!H15</f>
        <v>251396</v>
      </c>
      <c r="I29" s="137">
        <f>+'Open Board'!I15</f>
        <v>62764</v>
      </c>
      <c r="J29" s="137">
        <f>+'Open Board'!J15</f>
        <v>36693</v>
      </c>
      <c r="K29" s="137">
        <f>+'Open Board'!K15</f>
        <v>99457</v>
      </c>
      <c r="L29" s="137">
        <f>+'Open Board'!L15</f>
        <v>22025</v>
      </c>
      <c r="M29" s="137">
        <f>+'Open Board'!M15</f>
        <v>15076</v>
      </c>
      <c r="N29" s="137">
        <f>+'Open Board'!N15</f>
        <v>37101</v>
      </c>
      <c r="O29" s="137">
        <f>+'Open Board'!O15</f>
        <v>43692</v>
      </c>
      <c r="P29" s="137">
        <f>+'Open Board'!P15</f>
        <v>36302</v>
      </c>
      <c r="Q29" s="137">
        <f>+'Open Board'!Q15</f>
        <v>79994</v>
      </c>
      <c r="R29" s="137">
        <f>+'Open Board'!R15</f>
        <v>17229</v>
      </c>
      <c r="S29" s="137">
        <f>+'Open Board'!S15</f>
        <v>15876</v>
      </c>
      <c r="T29" s="137">
        <f>+'Open Board'!T15</f>
        <v>33105</v>
      </c>
    </row>
    <row r="30" spans="1:20" ht="15.75">
      <c r="B30" s="143"/>
    </row>
    <row r="31" spans="1:20" ht="18">
      <c r="A31" s="131"/>
      <c r="B31" s="143"/>
      <c r="C31" s="132" t="s">
        <v>242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 t="s">
        <v>242</v>
      </c>
      <c r="P31" s="132"/>
      <c r="Q31" s="132"/>
      <c r="R31" s="132"/>
      <c r="S31" s="132"/>
      <c r="T31" s="132"/>
    </row>
    <row r="32" spans="1:20" ht="15" customHeight="1">
      <c r="A32" s="204" t="s">
        <v>215</v>
      </c>
      <c r="B32" s="228" t="s">
        <v>239</v>
      </c>
      <c r="C32" s="204" t="s">
        <v>188</v>
      </c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 t="s">
        <v>188</v>
      </c>
      <c r="P32" s="204"/>
      <c r="Q32" s="204"/>
      <c r="R32" s="204"/>
      <c r="S32" s="204"/>
      <c r="T32" s="204"/>
    </row>
    <row r="33" spans="1:20">
      <c r="A33" s="204"/>
      <c r="B33" s="229"/>
      <c r="C33" s="204" t="s">
        <v>216</v>
      </c>
      <c r="D33" s="204"/>
      <c r="E33" s="204"/>
      <c r="F33" s="204"/>
      <c r="G33" s="204"/>
      <c r="H33" s="204"/>
      <c r="I33" s="204" t="s">
        <v>217</v>
      </c>
      <c r="J33" s="204"/>
      <c r="K33" s="204"/>
      <c r="L33" s="204"/>
      <c r="M33" s="204"/>
      <c r="N33" s="204"/>
      <c r="O33" s="204" t="s">
        <v>218</v>
      </c>
      <c r="P33" s="204"/>
      <c r="Q33" s="204"/>
      <c r="R33" s="204"/>
      <c r="S33" s="204"/>
      <c r="T33" s="204"/>
    </row>
    <row r="34" spans="1:20">
      <c r="A34" s="204"/>
      <c r="B34" s="229"/>
      <c r="C34" s="204" t="s">
        <v>5</v>
      </c>
      <c r="D34" s="204"/>
      <c r="E34" s="204"/>
      <c r="F34" s="204" t="s">
        <v>6</v>
      </c>
      <c r="G34" s="204"/>
      <c r="H34" s="204"/>
      <c r="I34" s="204" t="s">
        <v>5</v>
      </c>
      <c r="J34" s="204"/>
      <c r="K34" s="204"/>
      <c r="L34" s="204" t="s">
        <v>6</v>
      </c>
      <c r="M34" s="204"/>
      <c r="N34" s="204"/>
      <c r="O34" s="204" t="s">
        <v>5</v>
      </c>
      <c r="P34" s="204"/>
      <c r="Q34" s="204"/>
      <c r="R34" s="204" t="s">
        <v>6</v>
      </c>
      <c r="S34" s="204"/>
      <c r="T34" s="204"/>
    </row>
    <row r="35" spans="1:20">
      <c r="A35" s="204"/>
      <c r="B35" s="229"/>
      <c r="C35" s="130" t="s">
        <v>43</v>
      </c>
      <c r="D35" s="130" t="s">
        <v>44</v>
      </c>
      <c r="E35" s="130" t="s">
        <v>3</v>
      </c>
      <c r="F35" s="130" t="s">
        <v>43</v>
      </c>
      <c r="G35" s="130" t="s">
        <v>44</v>
      </c>
      <c r="H35" s="130" t="s">
        <v>3</v>
      </c>
      <c r="I35" s="130" t="s">
        <v>43</v>
      </c>
      <c r="J35" s="130" t="s">
        <v>44</v>
      </c>
      <c r="K35" s="130" t="s">
        <v>3</v>
      </c>
      <c r="L35" s="130" t="s">
        <v>43</v>
      </c>
      <c r="M35" s="130" t="s">
        <v>44</v>
      </c>
      <c r="N35" s="130" t="s">
        <v>3</v>
      </c>
      <c r="O35" s="130" t="s">
        <v>43</v>
      </c>
      <c r="P35" s="130" t="s">
        <v>44</v>
      </c>
      <c r="Q35" s="130" t="s">
        <v>3</v>
      </c>
      <c r="R35" s="130" t="s">
        <v>43</v>
      </c>
      <c r="S35" s="130" t="s">
        <v>44</v>
      </c>
      <c r="T35" s="130" t="s">
        <v>3</v>
      </c>
    </row>
    <row r="36" spans="1:20">
      <c r="A36" s="134">
        <v>1</v>
      </c>
      <c r="B36" s="134">
        <v>2</v>
      </c>
      <c r="C36" s="134">
        <v>3</v>
      </c>
      <c r="D36" s="134">
        <v>4</v>
      </c>
      <c r="E36" s="134">
        <v>5</v>
      </c>
      <c r="F36" s="134">
        <v>6</v>
      </c>
      <c r="G36" s="134">
        <v>7</v>
      </c>
      <c r="H36" s="134">
        <v>8</v>
      </c>
      <c r="I36" s="134">
        <v>9</v>
      </c>
      <c r="J36" s="134">
        <v>10</v>
      </c>
      <c r="K36" s="134">
        <v>11</v>
      </c>
      <c r="L36" s="134">
        <v>12</v>
      </c>
      <c r="M36" s="134">
        <v>13</v>
      </c>
      <c r="N36" s="134">
        <v>14</v>
      </c>
      <c r="O36" s="134">
        <v>15</v>
      </c>
      <c r="P36" s="134">
        <v>16</v>
      </c>
      <c r="Q36" s="134">
        <v>17</v>
      </c>
      <c r="R36" s="134">
        <v>18</v>
      </c>
      <c r="S36" s="134">
        <v>19</v>
      </c>
      <c r="T36" s="134">
        <v>20</v>
      </c>
    </row>
    <row r="37" spans="1:20" ht="15.75">
      <c r="A37" s="135">
        <v>2010</v>
      </c>
      <c r="B37" s="136">
        <f t="shared" ref="B37:T44" si="3">+B7+B22</f>
        <v>40</v>
      </c>
      <c r="C37" s="137">
        <f t="shared" si="3"/>
        <v>9684041</v>
      </c>
      <c r="D37" s="137">
        <f t="shared" si="3"/>
        <v>7565925</v>
      </c>
      <c r="E37" s="137">
        <f t="shared" si="3"/>
        <v>17249966</v>
      </c>
      <c r="F37" s="137">
        <f t="shared" si="3"/>
        <v>7029237</v>
      </c>
      <c r="G37" s="137">
        <f t="shared" si="3"/>
        <v>5793147</v>
      </c>
      <c r="H37" s="137">
        <f t="shared" si="3"/>
        <v>12822384</v>
      </c>
      <c r="I37" s="137">
        <f t="shared" si="3"/>
        <v>1562519</v>
      </c>
      <c r="J37" s="137">
        <f t="shared" si="3"/>
        <v>1197413</v>
      </c>
      <c r="K37" s="137">
        <f t="shared" si="3"/>
        <v>2759932</v>
      </c>
      <c r="L37" s="137">
        <f t="shared" si="3"/>
        <v>1043901</v>
      </c>
      <c r="M37" s="137">
        <f t="shared" si="3"/>
        <v>847979</v>
      </c>
      <c r="N37" s="137">
        <f t="shared" si="3"/>
        <v>1891880</v>
      </c>
      <c r="O37" s="137">
        <f t="shared" si="3"/>
        <v>643452</v>
      </c>
      <c r="P37" s="137">
        <f t="shared" si="3"/>
        <v>502036</v>
      </c>
      <c r="Q37" s="137">
        <f t="shared" si="3"/>
        <v>1145488</v>
      </c>
      <c r="R37" s="137">
        <f t="shared" si="3"/>
        <v>396628</v>
      </c>
      <c r="S37" s="137">
        <f t="shared" si="3"/>
        <v>305158</v>
      </c>
      <c r="T37" s="137">
        <f t="shared" si="3"/>
        <v>701786</v>
      </c>
    </row>
    <row r="38" spans="1:20" ht="15.75">
      <c r="A38" s="138">
        <v>2011</v>
      </c>
      <c r="B38" s="136">
        <f t="shared" si="3"/>
        <v>40</v>
      </c>
      <c r="C38" s="137">
        <f t="shared" ref="C38:T38" si="4">+C8+C23</f>
        <v>10118563</v>
      </c>
      <c r="D38" s="137">
        <f t="shared" si="4"/>
        <v>8037937</v>
      </c>
      <c r="E38" s="137">
        <f t="shared" si="4"/>
        <v>18161271</v>
      </c>
      <c r="F38" s="137">
        <f t="shared" si="4"/>
        <v>7371246</v>
      </c>
      <c r="G38" s="137">
        <f t="shared" si="4"/>
        <v>6131148</v>
      </c>
      <c r="H38" s="137">
        <f t="shared" si="4"/>
        <v>13504606</v>
      </c>
      <c r="I38" s="137">
        <f t="shared" si="4"/>
        <v>1742153</v>
      </c>
      <c r="J38" s="137">
        <f t="shared" si="4"/>
        <v>1413230</v>
      </c>
      <c r="K38" s="137">
        <f t="shared" si="4"/>
        <v>3155383</v>
      </c>
      <c r="L38" s="137">
        <f t="shared" si="4"/>
        <v>1181106</v>
      </c>
      <c r="M38" s="137">
        <f t="shared" si="4"/>
        <v>996222</v>
      </c>
      <c r="N38" s="137">
        <f t="shared" si="4"/>
        <v>2177328</v>
      </c>
      <c r="O38" s="137">
        <f t="shared" si="4"/>
        <v>698190</v>
      </c>
      <c r="P38" s="137">
        <f t="shared" si="4"/>
        <v>562449</v>
      </c>
      <c r="Q38" s="137">
        <f t="shared" si="4"/>
        <v>1260639</v>
      </c>
      <c r="R38" s="137">
        <f t="shared" si="4"/>
        <v>438353</v>
      </c>
      <c r="S38" s="137">
        <f t="shared" si="4"/>
        <v>349358</v>
      </c>
      <c r="T38" s="137">
        <f t="shared" si="4"/>
        <v>787711</v>
      </c>
    </row>
    <row r="39" spans="1:20" ht="15.75">
      <c r="A39" s="135">
        <v>2012</v>
      </c>
      <c r="B39" s="136">
        <f t="shared" si="3"/>
        <v>40</v>
      </c>
      <c r="C39" s="137">
        <f t="shared" ref="C39:T39" si="5">+C9+C24</f>
        <v>10287144</v>
      </c>
      <c r="D39" s="137">
        <f t="shared" si="5"/>
        <v>8287633</v>
      </c>
      <c r="E39" s="137">
        <f t="shared" si="5"/>
        <v>18574777</v>
      </c>
      <c r="F39" s="137">
        <f t="shared" si="5"/>
        <v>7648530</v>
      </c>
      <c r="G39" s="137">
        <f t="shared" si="5"/>
        <v>6462590</v>
      </c>
      <c r="H39" s="137">
        <f t="shared" si="5"/>
        <v>14111120</v>
      </c>
      <c r="I39" s="137">
        <f t="shared" si="5"/>
        <v>1653275</v>
      </c>
      <c r="J39" s="137">
        <f t="shared" si="5"/>
        <v>1315217</v>
      </c>
      <c r="K39" s="137">
        <f t="shared" si="5"/>
        <v>2968492</v>
      </c>
      <c r="L39" s="137">
        <f t="shared" si="5"/>
        <v>1132109</v>
      </c>
      <c r="M39" s="137">
        <f t="shared" si="5"/>
        <v>950433</v>
      </c>
      <c r="N39" s="137">
        <f t="shared" si="5"/>
        <v>2082542</v>
      </c>
      <c r="O39" s="137">
        <f t="shared" si="5"/>
        <v>677858</v>
      </c>
      <c r="P39" s="137">
        <f t="shared" si="5"/>
        <v>575279</v>
      </c>
      <c r="Q39" s="137">
        <f t="shared" si="5"/>
        <v>1253137</v>
      </c>
      <c r="R39" s="137">
        <f t="shared" si="5"/>
        <v>416962</v>
      </c>
      <c r="S39" s="137">
        <f t="shared" si="5"/>
        <v>352776</v>
      </c>
      <c r="T39" s="137">
        <f t="shared" si="5"/>
        <v>769738</v>
      </c>
    </row>
    <row r="40" spans="1:20" ht="15.75">
      <c r="A40" s="138">
        <v>2013</v>
      </c>
      <c r="B40" s="136">
        <f t="shared" si="3"/>
        <v>41</v>
      </c>
      <c r="C40" s="137">
        <v>10904655</v>
      </c>
      <c r="D40" s="137">
        <v>8829960</v>
      </c>
      <c r="E40" s="137">
        <v>19734615</v>
      </c>
      <c r="F40" s="137">
        <v>8257716</v>
      </c>
      <c r="G40" s="137">
        <v>7061772</v>
      </c>
      <c r="H40" s="137">
        <v>15319488</v>
      </c>
      <c r="I40" s="137">
        <v>1825760</v>
      </c>
      <c r="J40" s="137">
        <v>1489446</v>
      </c>
      <c r="K40" s="137">
        <v>3315206</v>
      </c>
      <c r="L40" s="137">
        <v>1265090</v>
      </c>
      <c r="M40" s="137">
        <v>1093073</v>
      </c>
      <c r="N40" s="137">
        <v>2358163</v>
      </c>
      <c r="O40" s="137">
        <v>787070</v>
      </c>
      <c r="P40" s="137">
        <v>691945</v>
      </c>
      <c r="Q40" s="137">
        <v>1479015</v>
      </c>
      <c r="R40" s="137">
        <v>502983</v>
      </c>
      <c r="S40" s="137">
        <v>446062</v>
      </c>
      <c r="T40" s="137">
        <v>949045</v>
      </c>
    </row>
    <row r="41" spans="1:20" ht="15.75">
      <c r="A41" s="138">
        <v>2014</v>
      </c>
      <c r="B41" s="136">
        <f t="shared" si="3"/>
        <v>41</v>
      </c>
      <c r="C41" s="137">
        <v>10601867</v>
      </c>
      <c r="D41" s="137">
        <v>8864399</v>
      </c>
      <c r="E41" s="137">
        <v>19466266</v>
      </c>
      <c r="F41" s="137">
        <v>8221455</v>
      </c>
      <c r="G41" s="137">
        <v>7171919</v>
      </c>
      <c r="H41" s="137">
        <v>15393374</v>
      </c>
      <c r="I41" s="137">
        <v>1808730</v>
      </c>
      <c r="J41" s="137">
        <v>1518501</v>
      </c>
      <c r="K41" s="137">
        <v>3327231</v>
      </c>
      <c r="L41" s="137">
        <v>1294748</v>
      </c>
      <c r="M41" s="137">
        <v>1142190</v>
      </c>
      <c r="N41" s="137">
        <v>2436938</v>
      </c>
      <c r="O41" s="137">
        <v>801513</v>
      </c>
      <c r="P41" s="137">
        <v>735177</v>
      </c>
      <c r="Q41" s="137">
        <v>1536690</v>
      </c>
      <c r="R41" s="137">
        <v>522123</v>
      </c>
      <c r="S41" s="137">
        <v>469796</v>
      </c>
      <c r="T41" s="137">
        <v>991919</v>
      </c>
    </row>
    <row r="42" spans="1:20" ht="15.75">
      <c r="A42" s="138">
        <v>2015</v>
      </c>
      <c r="B42" s="136">
        <f t="shared" si="3"/>
        <v>41</v>
      </c>
      <c r="C42" s="137">
        <v>10292567</v>
      </c>
      <c r="D42" s="137">
        <v>8865570</v>
      </c>
      <c r="E42" s="137">
        <v>19158137</v>
      </c>
      <c r="F42" s="137">
        <v>7968166</v>
      </c>
      <c r="G42" s="137">
        <v>7136789</v>
      </c>
      <c r="H42" s="137">
        <v>15104955</v>
      </c>
      <c r="I42" s="137">
        <v>1762729</v>
      </c>
      <c r="J42" s="137">
        <v>1519038</v>
      </c>
      <c r="K42" s="137">
        <v>3281767</v>
      </c>
      <c r="L42" s="137">
        <v>1266714</v>
      </c>
      <c r="M42" s="137">
        <v>1136130</v>
      </c>
      <c r="N42" s="137">
        <v>2402844</v>
      </c>
      <c r="O42" s="137">
        <v>783988</v>
      </c>
      <c r="P42" s="137">
        <v>736790</v>
      </c>
      <c r="Q42" s="137">
        <v>1521109</v>
      </c>
      <c r="R42" s="137">
        <v>509950</v>
      </c>
      <c r="S42" s="137">
        <v>466163</v>
      </c>
      <c r="T42" s="137">
        <v>976113</v>
      </c>
    </row>
    <row r="43" spans="1:20" ht="15.75">
      <c r="A43" s="138">
        <v>2016</v>
      </c>
      <c r="B43" s="136">
        <f t="shared" si="3"/>
        <v>49</v>
      </c>
      <c r="C43" s="137">
        <f t="shared" ref="C43:T43" si="6">+C13+C28</f>
        <v>10813982</v>
      </c>
      <c r="D43" s="137">
        <f t="shared" si="6"/>
        <v>9171295</v>
      </c>
      <c r="E43" s="137">
        <f t="shared" si="6"/>
        <v>19985277</v>
      </c>
      <c r="F43" s="137">
        <f t="shared" si="6"/>
        <v>8266537</v>
      </c>
      <c r="G43" s="137">
        <f t="shared" si="6"/>
        <v>7242279</v>
      </c>
      <c r="H43" s="137">
        <f t="shared" si="6"/>
        <v>15508816</v>
      </c>
      <c r="I43" s="137">
        <f t="shared" si="6"/>
        <v>1958705</v>
      </c>
      <c r="J43" s="137">
        <f t="shared" si="6"/>
        <v>1656725</v>
      </c>
      <c r="K43" s="137">
        <f t="shared" si="6"/>
        <v>3615430</v>
      </c>
      <c r="L43" s="137">
        <f t="shared" si="6"/>
        <v>1372046</v>
      </c>
      <c r="M43" s="137">
        <f t="shared" si="6"/>
        <v>1215891</v>
      </c>
      <c r="N43" s="137">
        <f t="shared" si="6"/>
        <v>2587937</v>
      </c>
      <c r="O43" s="137">
        <f t="shared" si="6"/>
        <v>832416</v>
      </c>
      <c r="P43" s="137">
        <f t="shared" si="6"/>
        <v>773174</v>
      </c>
      <c r="Q43" s="137">
        <f t="shared" si="6"/>
        <v>1605590</v>
      </c>
      <c r="R43" s="137">
        <f t="shared" si="6"/>
        <v>528031</v>
      </c>
      <c r="S43" s="137">
        <f t="shared" si="6"/>
        <v>491952</v>
      </c>
      <c r="T43" s="137">
        <f t="shared" si="6"/>
        <v>1019983</v>
      </c>
    </row>
    <row r="44" spans="1:20" ht="15.75">
      <c r="A44" s="138">
        <v>2017</v>
      </c>
      <c r="B44" s="136">
        <f t="shared" si="3"/>
        <v>48</v>
      </c>
      <c r="C44" s="137">
        <f t="shared" ref="C44:T44" si="7">+C14+C29</f>
        <v>10765030</v>
      </c>
      <c r="D44" s="137">
        <f t="shared" si="7"/>
        <v>9210795</v>
      </c>
      <c r="E44" s="137">
        <f t="shared" si="7"/>
        <v>19975825</v>
      </c>
      <c r="F44" s="137">
        <f t="shared" si="7"/>
        <v>8028747</v>
      </c>
      <c r="G44" s="137">
        <f t="shared" si="7"/>
        <v>7106745</v>
      </c>
      <c r="H44" s="137">
        <f t="shared" si="7"/>
        <v>15135492</v>
      </c>
      <c r="I44" s="137">
        <f t="shared" si="7"/>
        <v>1884483</v>
      </c>
      <c r="J44" s="137">
        <f t="shared" si="7"/>
        <v>1655754</v>
      </c>
      <c r="K44" s="137">
        <f t="shared" si="7"/>
        <v>3540237</v>
      </c>
      <c r="L44" s="137">
        <f t="shared" si="7"/>
        <v>1290811</v>
      </c>
      <c r="M44" s="137">
        <f t="shared" si="7"/>
        <v>1178673</v>
      </c>
      <c r="N44" s="137">
        <f t="shared" si="7"/>
        <v>2469484</v>
      </c>
      <c r="O44" s="137">
        <f t="shared" si="7"/>
        <v>804344</v>
      </c>
      <c r="P44" s="137">
        <f t="shared" si="7"/>
        <v>770760</v>
      </c>
      <c r="Q44" s="137">
        <f t="shared" si="7"/>
        <v>1575104</v>
      </c>
      <c r="R44" s="137">
        <f t="shared" si="7"/>
        <v>528205</v>
      </c>
      <c r="S44" s="137">
        <f t="shared" si="7"/>
        <v>509021</v>
      </c>
      <c r="T44" s="137">
        <f t="shared" si="7"/>
        <v>1037226</v>
      </c>
    </row>
  </sheetData>
  <mergeCells count="39">
    <mergeCell ref="I3:N3"/>
    <mergeCell ref="O3:T3"/>
    <mergeCell ref="C4:E4"/>
    <mergeCell ref="F4:H4"/>
    <mergeCell ref="I4:K4"/>
    <mergeCell ref="R19:T19"/>
    <mergeCell ref="L4:N4"/>
    <mergeCell ref="O4:Q4"/>
    <mergeCell ref="R4:T4"/>
    <mergeCell ref="A17:A20"/>
    <mergeCell ref="B17:B20"/>
    <mergeCell ref="C17:N17"/>
    <mergeCell ref="O17:T17"/>
    <mergeCell ref="C18:H18"/>
    <mergeCell ref="I18:N18"/>
    <mergeCell ref="O18:T18"/>
    <mergeCell ref="A2:A5"/>
    <mergeCell ref="B2:B5"/>
    <mergeCell ref="C2:N2"/>
    <mergeCell ref="O2:T2"/>
    <mergeCell ref="C3:H3"/>
    <mergeCell ref="C19:E19"/>
    <mergeCell ref="F19:H19"/>
    <mergeCell ref="I19:K19"/>
    <mergeCell ref="L19:N19"/>
    <mergeCell ref="O19:Q19"/>
    <mergeCell ref="L34:N34"/>
    <mergeCell ref="O34:Q34"/>
    <mergeCell ref="R34:T34"/>
    <mergeCell ref="A32:A35"/>
    <mergeCell ref="B32:B35"/>
    <mergeCell ref="C32:N32"/>
    <mergeCell ref="O32:T32"/>
    <mergeCell ref="C33:H33"/>
    <mergeCell ref="I33:N33"/>
    <mergeCell ref="O33:T33"/>
    <mergeCell ref="C34:E34"/>
    <mergeCell ref="F34:H34"/>
    <mergeCell ref="I34:K34"/>
  </mergeCells>
  <pageMargins left="0.7" right="0.7" top="0.75" bottom="0.75" header="0.3" footer="0.3"/>
  <pageSetup scale="66" orientation="landscape" r:id="rId1"/>
  <colBreaks count="1" manualBreakCount="1">
    <brk id="14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T44"/>
  <sheetViews>
    <sheetView view="pageBreakPreview" zoomScale="60" workbookViewId="0">
      <selection activeCell="N52" sqref="N52"/>
    </sheetView>
  </sheetViews>
  <sheetFormatPr defaultRowHeight="15"/>
  <cols>
    <col min="1" max="1" width="9.28515625" bestFit="1" customWidth="1"/>
    <col min="2" max="2" width="13.5703125" customWidth="1"/>
    <col min="3" max="3" width="14.42578125" customWidth="1"/>
    <col min="4" max="4" width="11.5703125" bestFit="1" customWidth="1"/>
    <col min="5" max="5" width="13" bestFit="1" customWidth="1"/>
    <col min="6" max="7" width="11.5703125" bestFit="1" customWidth="1"/>
    <col min="8" max="8" width="13" bestFit="1" customWidth="1"/>
    <col min="9" max="14" width="11.5703125" bestFit="1" customWidth="1"/>
    <col min="15" max="16" width="10.140625" bestFit="1" customWidth="1"/>
    <col min="17" max="17" width="11.5703125" bestFit="1" customWidth="1"/>
    <col min="18" max="19" width="10.140625" bestFit="1" customWidth="1"/>
    <col min="20" max="20" width="11.28515625" customWidth="1"/>
  </cols>
  <sheetData>
    <row r="1" spans="1:20" ht="18">
      <c r="A1" s="131"/>
      <c r="B1" s="131"/>
      <c r="C1" s="132" t="s">
        <v>272</v>
      </c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3" t="str">
        <f>+C1</f>
        <v>Table 15 - SECONDARY EXAMINATION RESULTS DURING 2010 - 2017 (CENTRAL/STATE BOARDS)</v>
      </c>
      <c r="P1" s="133"/>
      <c r="Q1" s="133"/>
      <c r="R1" s="133"/>
      <c r="S1" s="133"/>
      <c r="T1" s="133"/>
    </row>
    <row r="2" spans="1:20">
      <c r="A2" s="204" t="s">
        <v>215</v>
      </c>
      <c r="B2" s="228" t="s">
        <v>239</v>
      </c>
      <c r="C2" s="204" t="s">
        <v>188</v>
      </c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204"/>
      <c r="O2" s="204" t="s">
        <v>188</v>
      </c>
      <c r="P2" s="204"/>
      <c r="Q2" s="204"/>
      <c r="R2" s="204"/>
      <c r="S2" s="204"/>
      <c r="T2" s="204"/>
    </row>
    <row r="3" spans="1:20">
      <c r="A3" s="204"/>
      <c r="B3" s="229"/>
      <c r="C3" s="204" t="s">
        <v>216</v>
      </c>
      <c r="D3" s="204"/>
      <c r="E3" s="204"/>
      <c r="F3" s="204"/>
      <c r="G3" s="204"/>
      <c r="H3" s="204"/>
      <c r="I3" s="204" t="s">
        <v>217</v>
      </c>
      <c r="J3" s="204"/>
      <c r="K3" s="204"/>
      <c r="L3" s="204"/>
      <c r="M3" s="204"/>
      <c r="N3" s="204"/>
      <c r="O3" s="204" t="s">
        <v>218</v>
      </c>
      <c r="P3" s="204"/>
      <c r="Q3" s="204"/>
      <c r="R3" s="204"/>
      <c r="S3" s="204"/>
      <c r="T3" s="204"/>
    </row>
    <row r="4" spans="1:20">
      <c r="A4" s="204"/>
      <c r="B4" s="229"/>
      <c r="C4" s="204" t="s">
        <v>5</v>
      </c>
      <c r="D4" s="204"/>
      <c r="E4" s="204"/>
      <c r="F4" s="204" t="s">
        <v>6</v>
      </c>
      <c r="G4" s="204"/>
      <c r="H4" s="204"/>
      <c r="I4" s="204" t="s">
        <v>5</v>
      </c>
      <c r="J4" s="204"/>
      <c r="K4" s="204"/>
      <c r="L4" s="204" t="s">
        <v>6</v>
      </c>
      <c r="M4" s="204"/>
      <c r="N4" s="204"/>
      <c r="O4" s="204" t="s">
        <v>5</v>
      </c>
      <c r="P4" s="204"/>
      <c r="Q4" s="204"/>
      <c r="R4" s="204" t="s">
        <v>6</v>
      </c>
      <c r="S4" s="204"/>
      <c r="T4" s="204"/>
    </row>
    <row r="5" spans="1:20">
      <c r="A5" s="204"/>
      <c r="B5" s="229"/>
      <c r="C5" s="184" t="s">
        <v>43</v>
      </c>
      <c r="D5" s="184" t="s">
        <v>44</v>
      </c>
      <c r="E5" s="184" t="s">
        <v>3</v>
      </c>
      <c r="F5" s="184" t="s">
        <v>43</v>
      </c>
      <c r="G5" s="184" t="s">
        <v>44</v>
      </c>
      <c r="H5" s="184" t="s">
        <v>3</v>
      </c>
      <c r="I5" s="184" t="s">
        <v>43</v>
      </c>
      <c r="J5" s="184" t="s">
        <v>44</v>
      </c>
      <c r="K5" s="184" t="s">
        <v>3</v>
      </c>
      <c r="L5" s="184" t="s">
        <v>43</v>
      </c>
      <c r="M5" s="184" t="s">
        <v>44</v>
      </c>
      <c r="N5" s="184" t="s">
        <v>3</v>
      </c>
      <c r="O5" s="184" t="s">
        <v>43</v>
      </c>
      <c r="P5" s="184" t="s">
        <v>44</v>
      </c>
      <c r="Q5" s="184" t="s">
        <v>3</v>
      </c>
      <c r="R5" s="184" t="s">
        <v>43</v>
      </c>
      <c r="S5" s="184" t="s">
        <v>44</v>
      </c>
      <c r="T5" s="184" t="s">
        <v>3</v>
      </c>
    </row>
    <row r="6" spans="1:2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134">
        <v>6</v>
      </c>
      <c r="G6" s="134">
        <v>7</v>
      </c>
      <c r="H6" s="134">
        <v>8</v>
      </c>
      <c r="I6" s="134">
        <v>9</v>
      </c>
      <c r="J6" s="134">
        <v>10</v>
      </c>
      <c r="K6" s="134">
        <v>11</v>
      </c>
      <c r="L6" s="134">
        <v>12</v>
      </c>
      <c r="M6" s="134">
        <v>13</v>
      </c>
      <c r="N6" s="134">
        <v>14</v>
      </c>
      <c r="O6" s="134">
        <v>15</v>
      </c>
      <c r="P6" s="134">
        <v>16</v>
      </c>
      <c r="Q6" s="134">
        <v>17</v>
      </c>
      <c r="R6" s="134">
        <v>18</v>
      </c>
      <c r="S6" s="134">
        <v>19</v>
      </c>
      <c r="T6" s="134">
        <v>20</v>
      </c>
    </row>
    <row r="7" spans="1:20" ht="15.75">
      <c r="A7" s="135">
        <v>2010</v>
      </c>
      <c r="B7" s="136">
        <v>34</v>
      </c>
      <c r="C7" s="137">
        <v>9374906</v>
      </c>
      <c r="D7" s="137">
        <v>7351211</v>
      </c>
      <c r="E7" s="137">
        <v>16726117</v>
      </c>
      <c r="F7" s="137">
        <v>6862354</v>
      </c>
      <c r="G7" s="137">
        <v>5687118</v>
      </c>
      <c r="H7" s="137">
        <v>12549472</v>
      </c>
      <c r="I7" s="137">
        <v>1517853</v>
      </c>
      <c r="J7" s="137">
        <v>1169643</v>
      </c>
      <c r="K7" s="137">
        <v>2687496</v>
      </c>
      <c r="L7" s="137">
        <v>1020344</v>
      </c>
      <c r="M7" s="137">
        <v>834309</v>
      </c>
      <c r="N7" s="137">
        <v>1854653</v>
      </c>
      <c r="O7" s="137">
        <v>613490</v>
      </c>
      <c r="P7" s="137">
        <v>476366</v>
      </c>
      <c r="Q7" s="137">
        <v>1089856</v>
      </c>
      <c r="R7" s="137">
        <v>382583</v>
      </c>
      <c r="S7" s="137">
        <v>293139</v>
      </c>
      <c r="T7" s="137">
        <v>675722</v>
      </c>
    </row>
    <row r="8" spans="1:20" ht="15.75">
      <c r="A8" s="138">
        <v>2011</v>
      </c>
      <c r="B8" s="136">
        <v>34</v>
      </c>
      <c r="C8" s="137">
        <v>9799667</v>
      </c>
      <c r="D8" s="137">
        <v>7818871</v>
      </c>
      <c r="E8" s="137">
        <v>17623309</v>
      </c>
      <c r="F8" s="137">
        <v>7183560</v>
      </c>
      <c r="G8" s="137">
        <v>6013853</v>
      </c>
      <c r="H8" s="137">
        <v>13199625</v>
      </c>
      <c r="I8" s="137">
        <v>1687903</v>
      </c>
      <c r="J8" s="137">
        <v>1379568</v>
      </c>
      <c r="K8" s="137">
        <v>3067471</v>
      </c>
      <c r="L8" s="137">
        <v>1150634</v>
      </c>
      <c r="M8" s="137">
        <v>977953</v>
      </c>
      <c r="N8" s="137">
        <v>2128587</v>
      </c>
      <c r="O8" s="137">
        <v>661275</v>
      </c>
      <c r="P8" s="137">
        <v>531300</v>
      </c>
      <c r="Q8" s="137">
        <v>1192575</v>
      </c>
      <c r="R8" s="137">
        <v>415430</v>
      </c>
      <c r="S8" s="137">
        <v>332993</v>
      </c>
      <c r="T8" s="137">
        <v>748423</v>
      </c>
    </row>
    <row r="9" spans="1:20" ht="15.75">
      <c r="A9" s="135">
        <v>2012</v>
      </c>
      <c r="B9" s="136">
        <v>34</v>
      </c>
      <c r="C9" s="137">
        <v>9939916</v>
      </c>
      <c r="D9" s="137">
        <v>8086742</v>
      </c>
      <c r="E9" s="137">
        <v>18026658</v>
      </c>
      <c r="F9" s="137">
        <v>7430776</v>
      </c>
      <c r="G9" s="137">
        <v>6334551</v>
      </c>
      <c r="H9" s="137">
        <v>13765327</v>
      </c>
      <c r="I9" s="137">
        <v>1596559</v>
      </c>
      <c r="J9" s="137">
        <v>1285426</v>
      </c>
      <c r="K9" s="137">
        <v>2881985</v>
      </c>
      <c r="L9" s="137">
        <v>1097023</v>
      </c>
      <c r="M9" s="137">
        <v>932159</v>
      </c>
      <c r="N9" s="137">
        <v>2029182</v>
      </c>
      <c r="O9" s="137">
        <v>638691</v>
      </c>
      <c r="P9" s="137">
        <v>547182</v>
      </c>
      <c r="Q9" s="137">
        <v>1185873</v>
      </c>
      <c r="R9" s="137">
        <v>395747</v>
      </c>
      <c r="S9" s="137">
        <v>334876</v>
      </c>
      <c r="T9" s="137">
        <v>730623</v>
      </c>
    </row>
    <row r="10" spans="1:20" ht="15.75">
      <c r="A10" s="138">
        <v>2013</v>
      </c>
      <c r="B10" s="136">
        <v>35</v>
      </c>
      <c r="C10" s="137">
        <v>10507044</v>
      </c>
      <c r="D10" s="137">
        <v>8617208</v>
      </c>
      <c r="E10" s="137">
        <v>19124252</v>
      </c>
      <c r="F10" s="137">
        <v>8037590</v>
      </c>
      <c r="G10" s="137">
        <v>6932924</v>
      </c>
      <c r="H10" s="137">
        <v>14970514</v>
      </c>
      <c r="I10" s="137">
        <v>1765636</v>
      </c>
      <c r="J10" s="137">
        <v>1459662</v>
      </c>
      <c r="K10" s="137">
        <v>3225298</v>
      </c>
      <c r="L10" s="137">
        <v>1232058</v>
      </c>
      <c r="M10" s="137">
        <v>1076244</v>
      </c>
      <c r="N10" s="137">
        <v>2308302</v>
      </c>
      <c r="O10" s="137">
        <v>745569</v>
      </c>
      <c r="P10" s="137">
        <v>656963</v>
      </c>
      <c r="Q10" s="137">
        <v>1402532</v>
      </c>
      <c r="R10" s="137">
        <v>480652</v>
      </c>
      <c r="S10" s="137">
        <v>426303</v>
      </c>
      <c r="T10" s="137">
        <v>906955</v>
      </c>
    </row>
    <row r="11" spans="1:20" ht="15.75">
      <c r="A11" s="138">
        <v>2014</v>
      </c>
      <c r="B11" s="136">
        <v>35</v>
      </c>
      <c r="C11" s="137">
        <v>10229689</v>
      </c>
      <c r="D11" s="137">
        <v>8625318</v>
      </c>
      <c r="E11" s="137">
        <v>18855007</v>
      </c>
      <c r="F11" s="137">
        <v>8041716</v>
      </c>
      <c r="G11" s="137">
        <v>7053738</v>
      </c>
      <c r="H11" s="137">
        <v>15095454</v>
      </c>
      <c r="I11" s="137">
        <v>1756049</v>
      </c>
      <c r="J11" s="137">
        <v>1485264</v>
      </c>
      <c r="K11" s="137">
        <v>3241313</v>
      </c>
      <c r="L11" s="137">
        <v>1268455</v>
      </c>
      <c r="M11" s="137">
        <v>1124169</v>
      </c>
      <c r="N11" s="137">
        <v>2392586</v>
      </c>
      <c r="O11" s="137">
        <v>757751</v>
      </c>
      <c r="P11" s="137">
        <v>694604</v>
      </c>
      <c r="Q11" s="137">
        <v>1452355</v>
      </c>
      <c r="R11" s="137">
        <v>501712</v>
      </c>
      <c r="S11" s="137">
        <v>450920</v>
      </c>
      <c r="T11" s="137">
        <v>952632</v>
      </c>
    </row>
    <row r="12" spans="1:20" ht="15.75">
      <c r="A12" s="138">
        <v>2015</v>
      </c>
      <c r="B12" s="136">
        <v>35</v>
      </c>
      <c r="C12" s="137">
        <v>10078588</v>
      </c>
      <c r="D12" s="137">
        <v>8708092</v>
      </c>
      <c r="E12" s="137">
        <v>18786680</v>
      </c>
      <c r="F12" s="137">
        <v>7830993</v>
      </c>
      <c r="G12" s="137">
        <v>7038908</v>
      </c>
      <c r="H12" s="137">
        <v>14869901</v>
      </c>
      <c r="I12" s="137">
        <v>1728900</v>
      </c>
      <c r="J12" s="137">
        <v>1495210</v>
      </c>
      <c r="K12" s="137">
        <v>3224110</v>
      </c>
      <c r="L12" s="137">
        <v>1244282</v>
      </c>
      <c r="M12" s="137">
        <v>1119501</v>
      </c>
      <c r="N12" s="137">
        <v>2363783</v>
      </c>
      <c r="O12" s="137">
        <v>756299</v>
      </c>
      <c r="P12" s="137">
        <v>711597</v>
      </c>
      <c r="Q12" s="137">
        <v>1467896</v>
      </c>
      <c r="R12" s="137">
        <v>491790</v>
      </c>
      <c r="S12" s="137">
        <v>449720</v>
      </c>
      <c r="T12" s="137">
        <v>941510</v>
      </c>
    </row>
    <row r="13" spans="1:20" ht="15.75">
      <c r="A13" s="138">
        <v>2016</v>
      </c>
      <c r="B13" s="144">
        <v>42</v>
      </c>
      <c r="C13" s="137">
        <v>10446940</v>
      </c>
      <c r="D13" s="137">
        <v>8948878</v>
      </c>
      <c r="E13" s="137">
        <v>19395818</v>
      </c>
      <c r="F13" s="137">
        <v>8118493</v>
      </c>
      <c r="G13" s="137">
        <v>7140555</v>
      </c>
      <c r="H13" s="137">
        <v>15259048</v>
      </c>
      <c r="I13" s="137">
        <v>1840866</v>
      </c>
      <c r="J13" s="137">
        <v>1590816</v>
      </c>
      <c r="K13" s="137">
        <v>3431682</v>
      </c>
      <c r="L13" s="137">
        <v>1324673</v>
      </c>
      <c r="M13" s="137">
        <v>1187053</v>
      </c>
      <c r="N13" s="137">
        <v>2511726</v>
      </c>
      <c r="O13" s="137">
        <v>779133</v>
      </c>
      <c r="P13" s="137">
        <v>734656</v>
      </c>
      <c r="Q13" s="137">
        <v>1513789</v>
      </c>
      <c r="R13" s="137">
        <v>507673</v>
      </c>
      <c r="S13" s="137">
        <v>476877</v>
      </c>
      <c r="T13" s="137">
        <v>984550</v>
      </c>
    </row>
    <row r="14" spans="1:20" ht="15.75">
      <c r="A14" s="138">
        <v>2017</v>
      </c>
      <c r="B14" s="136">
        <v>41</v>
      </c>
      <c r="C14" s="137">
        <v>10348879</v>
      </c>
      <c r="D14" s="137">
        <v>8980409</v>
      </c>
      <c r="E14" s="137">
        <v>19329288</v>
      </c>
      <c r="F14" s="137">
        <v>7875107</v>
      </c>
      <c r="G14" s="137">
        <v>7008989</v>
      </c>
      <c r="H14" s="137">
        <v>14884096</v>
      </c>
      <c r="I14" s="137">
        <v>1821719</v>
      </c>
      <c r="J14" s="137">
        <v>1619061</v>
      </c>
      <c r="K14" s="137">
        <v>3440780</v>
      </c>
      <c r="L14" s="137">
        <v>1268786</v>
      </c>
      <c r="M14" s="137">
        <v>1163597</v>
      </c>
      <c r="N14" s="137">
        <v>2432383</v>
      </c>
      <c r="O14" s="137">
        <v>760652</v>
      </c>
      <c r="P14" s="137">
        <v>734458</v>
      </c>
      <c r="Q14" s="137">
        <v>1495110</v>
      </c>
      <c r="R14" s="137">
        <v>510976</v>
      </c>
      <c r="S14" s="137">
        <v>493145</v>
      </c>
      <c r="T14" s="137">
        <v>1004121</v>
      </c>
    </row>
    <row r="15" spans="1:20" ht="15.75">
      <c r="A15" s="141"/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</row>
    <row r="16" spans="1:20" ht="18">
      <c r="A16" s="131"/>
      <c r="C16" s="132" t="s">
        <v>273</v>
      </c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 t="str">
        <f>+C16</f>
        <v>Table 16 -SECONDARY EXAMINATION RESULTS DURING 2010 - 2017 (OPEN SCHOOL BOARDS)</v>
      </c>
      <c r="P16" s="132"/>
      <c r="Q16" s="132"/>
      <c r="R16" s="132"/>
      <c r="S16" s="132"/>
      <c r="T16" s="132"/>
    </row>
    <row r="17" spans="1:20" ht="15" customHeight="1">
      <c r="A17" s="204" t="s">
        <v>215</v>
      </c>
      <c r="B17" s="228" t="s">
        <v>239</v>
      </c>
      <c r="C17" s="204" t="s">
        <v>188</v>
      </c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 t="s">
        <v>188</v>
      </c>
      <c r="P17" s="204"/>
      <c r="Q17" s="204"/>
      <c r="R17" s="204"/>
      <c r="S17" s="204"/>
      <c r="T17" s="204"/>
    </row>
    <row r="18" spans="1:20">
      <c r="A18" s="204"/>
      <c r="B18" s="229"/>
      <c r="C18" s="204" t="s">
        <v>216</v>
      </c>
      <c r="D18" s="204"/>
      <c r="E18" s="204"/>
      <c r="F18" s="204"/>
      <c r="G18" s="204"/>
      <c r="H18" s="204"/>
      <c r="I18" s="204" t="s">
        <v>217</v>
      </c>
      <c r="J18" s="204"/>
      <c r="K18" s="204"/>
      <c r="L18" s="204"/>
      <c r="M18" s="204"/>
      <c r="N18" s="204"/>
      <c r="O18" s="204" t="s">
        <v>218</v>
      </c>
      <c r="P18" s="204"/>
      <c r="Q18" s="204"/>
      <c r="R18" s="204"/>
      <c r="S18" s="204"/>
      <c r="T18" s="204"/>
    </row>
    <row r="19" spans="1:20">
      <c r="A19" s="204"/>
      <c r="B19" s="229"/>
      <c r="C19" s="204" t="s">
        <v>5</v>
      </c>
      <c r="D19" s="204"/>
      <c r="E19" s="204"/>
      <c r="F19" s="204" t="s">
        <v>6</v>
      </c>
      <c r="G19" s="204"/>
      <c r="H19" s="204"/>
      <c r="I19" s="204" t="s">
        <v>5</v>
      </c>
      <c r="J19" s="204"/>
      <c r="K19" s="204"/>
      <c r="L19" s="204" t="s">
        <v>6</v>
      </c>
      <c r="M19" s="204"/>
      <c r="N19" s="204"/>
      <c r="O19" s="204" t="s">
        <v>5</v>
      </c>
      <c r="P19" s="204"/>
      <c r="Q19" s="204"/>
      <c r="R19" s="204" t="s">
        <v>6</v>
      </c>
      <c r="S19" s="204"/>
      <c r="T19" s="204"/>
    </row>
    <row r="20" spans="1:20">
      <c r="A20" s="204"/>
      <c r="B20" s="229"/>
      <c r="C20" s="184" t="s">
        <v>43</v>
      </c>
      <c r="D20" s="184" t="s">
        <v>44</v>
      </c>
      <c r="E20" s="184" t="s">
        <v>3</v>
      </c>
      <c r="F20" s="184" t="s">
        <v>43</v>
      </c>
      <c r="G20" s="184" t="s">
        <v>44</v>
      </c>
      <c r="H20" s="184" t="s">
        <v>3</v>
      </c>
      <c r="I20" s="184" t="s">
        <v>43</v>
      </c>
      <c r="J20" s="184" t="s">
        <v>44</v>
      </c>
      <c r="K20" s="184" t="s">
        <v>3</v>
      </c>
      <c r="L20" s="184" t="s">
        <v>43</v>
      </c>
      <c r="M20" s="184" t="s">
        <v>44</v>
      </c>
      <c r="N20" s="184" t="s">
        <v>3</v>
      </c>
      <c r="O20" s="184" t="s">
        <v>43</v>
      </c>
      <c r="P20" s="184" t="s">
        <v>44</v>
      </c>
      <c r="Q20" s="184" t="s">
        <v>3</v>
      </c>
      <c r="R20" s="184" t="s">
        <v>43</v>
      </c>
      <c r="S20" s="184" t="s">
        <v>44</v>
      </c>
      <c r="T20" s="184" t="s">
        <v>3</v>
      </c>
    </row>
    <row r="21" spans="1:20">
      <c r="A21" s="142">
        <v>1</v>
      </c>
      <c r="B21" s="134">
        <v>2</v>
      </c>
      <c r="C21" s="142">
        <v>3</v>
      </c>
      <c r="D21" s="134">
        <v>4</v>
      </c>
      <c r="E21" s="142">
        <v>5</v>
      </c>
      <c r="F21" s="134">
        <v>6</v>
      </c>
      <c r="G21" s="142">
        <v>7</v>
      </c>
      <c r="H21" s="134">
        <v>8</v>
      </c>
      <c r="I21" s="142">
        <v>9</v>
      </c>
      <c r="J21" s="134">
        <v>10</v>
      </c>
      <c r="K21" s="142">
        <v>11</v>
      </c>
      <c r="L21" s="134">
        <v>12</v>
      </c>
      <c r="M21" s="142">
        <v>13</v>
      </c>
      <c r="N21" s="134">
        <v>14</v>
      </c>
      <c r="O21" s="142">
        <v>15</v>
      </c>
      <c r="P21" s="134">
        <v>16</v>
      </c>
      <c r="Q21" s="142">
        <v>17</v>
      </c>
      <c r="R21" s="134">
        <v>18</v>
      </c>
      <c r="S21" s="142">
        <v>19</v>
      </c>
      <c r="T21" s="142">
        <v>20</v>
      </c>
    </row>
    <row r="22" spans="1:20" ht="15.75">
      <c r="A22" s="138">
        <v>2010</v>
      </c>
      <c r="B22" s="136">
        <v>6</v>
      </c>
      <c r="C22" s="137">
        <v>309135</v>
      </c>
      <c r="D22" s="137">
        <v>214714</v>
      </c>
      <c r="E22" s="137">
        <v>523849</v>
      </c>
      <c r="F22" s="137">
        <v>166883</v>
      </c>
      <c r="G22" s="137">
        <v>106029</v>
      </c>
      <c r="H22" s="137">
        <v>272912</v>
      </c>
      <c r="I22" s="137">
        <v>44666</v>
      </c>
      <c r="J22" s="137">
        <v>27770</v>
      </c>
      <c r="K22" s="137">
        <v>72436</v>
      </c>
      <c r="L22" s="137">
        <v>23557</v>
      </c>
      <c r="M22" s="137">
        <v>13670</v>
      </c>
      <c r="N22" s="137">
        <v>37227</v>
      </c>
      <c r="O22" s="137">
        <v>29962</v>
      </c>
      <c r="P22" s="137">
        <v>25670</v>
      </c>
      <c r="Q22" s="137">
        <v>55632</v>
      </c>
      <c r="R22" s="137">
        <v>14045</v>
      </c>
      <c r="S22" s="137">
        <v>12019</v>
      </c>
      <c r="T22" s="137">
        <v>26064</v>
      </c>
    </row>
    <row r="23" spans="1:20" ht="15.75">
      <c r="A23" s="138">
        <v>2011</v>
      </c>
      <c r="B23" s="136">
        <v>6</v>
      </c>
      <c r="C23" s="137">
        <v>318896</v>
      </c>
      <c r="D23" s="137">
        <v>219066</v>
      </c>
      <c r="E23" s="137">
        <v>537962</v>
      </c>
      <c r="F23" s="137">
        <v>187686</v>
      </c>
      <c r="G23" s="137">
        <v>117295</v>
      </c>
      <c r="H23" s="137">
        <v>304981</v>
      </c>
      <c r="I23" s="137">
        <v>54250</v>
      </c>
      <c r="J23" s="137">
        <v>33662</v>
      </c>
      <c r="K23" s="137">
        <v>87912</v>
      </c>
      <c r="L23" s="137">
        <v>30472</v>
      </c>
      <c r="M23" s="137">
        <v>18269</v>
      </c>
      <c r="N23" s="137">
        <v>48741</v>
      </c>
      <c r="O23" s="137">
        <v>36915</v>
      </c>
      <c r="P23" s="137">
        <v>31149</v>
      </c>
      <c r="Q23" s="137">
        <v>68064</v>
      </c>
      <c r="R23" s="137">
        <v>22923</v>
      </c>
      <c r="S23" s="137">
        <v>16365</v>
      </c>
      <c r="T23" s="137">
        <v>39288</v>
      </c>
    </row>
    <row r="24" spans="1:20" ht="15.75">
      <c r="A24" s="138">
        <v>2012</v>
      </c>
      <c r="B24" s="136">
        <v>6</v>
      </c>
      <c r="C24" s="137">
        <v>347228</v>
      </c>
      <c r="D24" s="137">
        <v>200891</v>
      </c>
      <c r="E24" s="137">
        <v>548119</v>
      </c>
      <c r="F24" s="137">
        <v>217754</v>
      </c>
      <c r="G24" s="137">
        <v>128039</v>
      </c>
      <c r="H24" s="137">
        <v>345793</v>
      </c>
      <c r="I24" s="137">
        <v>56716</v>
      </c>
      <c r="J24" s="137">
        <v>29791</v>
      </c>
      <c r="K24" s="137">
        <v>86507</v>
      </c>
      <c r="L24" s="137">
        <v>35086</v>
      </c>
      <c r="M24" s="137">
        <v>18274</v>
      </c>
      <c r="N24" s="137">
        <v>53360</v>
      </c>
      <c r="O24" s="137">
        <v>39167</v>
      </c>
      <c r="P24" s="137">
        <v>28097</v>
      </c>
      <c r="Q24" s="137">
        <v>67264</v>
      </c>
      <c r="R24" s="137">
        <v>21215</v>
      </c>
      <c r="S24" s="137">
        <v>17900</v>
      </c>
      <c r="T24" s="137">
        <v>39115</v>
      </c>
    </row>
    <row r="25" spans="1:20" ht="15.75">
      <c r="A25" s="138">
        <v>2013</v>
      </c>
      <c r="B25" s="136">
        <v>6</v>
      </c>
      <c r="C25" s="137">
        <v>397611</v>
      </c>
      <c r="D25" s="137">
        <v>212752</v>
      </c>
      <c r="E25" s="137">
        <v>610363</v>
      </c>
      <c r="F25" s="137">
        <v>220126</v>
      </c>
      <c r="G25" s="137">
        <v>128848</v>
      </c>
      <c r="H25" s="137">
        <v>348974</v>
      </c>
      <c r="I25" s="137">
        <v>60124</v>
      </c>
      <c r="J25" s="137">
        <v>29784</v>
      </c>
      <c r="K25" s="137">
        <v>89908</v>
      </c>
      <c r="L25" s="137">
        <v>33032</v>
      </c>
      <c r="M25" s="137">
        <v>16829</v>
      </c>
      <c r="N25" s="137">
        <v>49861</v>
      </c>
      <c r="O25" s="137">
        <v>41501</v>
      </c>
      <c r="P25" s="137">
        <v>34982</v>
      </c>
      <c r="Q25" s="137">
        <v>76483</v>
      </c>
      <c r="R25" s="137">
        <v>22331</v>
      </c>
      <c r="S25" s="137">
        <v>19759</v>
      </c>
      <c r="T25" s="137">
        <v>42090</v>
      </c>
    </row>
    <row r="26" spans="1:20" ht="15.75">
      <c r="A26" s="138">
        <v>2014</v>
      </c>
      <c r="B26" s="136">
        <v>6</v>
      </c>
      <c r="C26" s="137">
        <v>372178</v>
      </c>
      <c r="D26" s="137">
        <v>239081</v>
      </c>
      <c r="E26" s="137">
        <v>611259</v>
      </c>
      <c r="F26" s="137">
        <v>179739</v>
      </c>
      <c r="G26" s="137">
        <v>118181</v>
      </c>
      <c r="H26" s="137">
        <v>297920</v>
      </c>
      <c r="I26" s="137">
        <v>52681</v>
      </c>
      <c r="J26" s="137">
        <v>33237</v>
      </c>
      <c r="K26" s="137">
        <v>85918</v>
      </c>
      <c r="L26" s="137">
        <v>26293</v>
      </c>
      <c r="M26" s="137">
        <v>18021</v>
      </c>
      <c r="N26" s="137">
        <v>44352</v>
      </c>
      <c r="O26" s="137">
        <v>43762</v>
      </c>
      <c r="P26" s="137">
        <v>40573</v>
      </c>
      <c r="Q26" s="137">
        <v>84335</v>
      </c>
      <c r="R26" s="137">
        <v>20411</v>
      </c>
      <c r="S26" s="137">
        <v>18876</v>
      </c>
      <c r="T26" s="137">
        <v>39287</v>
      </c>
    </row>
    <row r="27" spans="1:20" ht="15.75">
      <c r="A27" s="138">
        <v>2015</v>
      </c>
      <c r="B27" s="136">
        <v>6</v>
      </c>
      <c r="C27" s="137">
        <v>213979</v>
      </c>
      <c r="D27" s="137">
        <v>157478</v>
      </c>
      <c r="E27" s="137">
        <v>371457</v>
      </c>
      <c r="F27" s="137">
        <v>137173</v>
      </c>
      <c r="G27" s="137">
        <v>97881</v>
      </c>
      <c r="H27" s="137">
        <v>235054</v>
      </c>
      <c r="I27" s="137">
        <v>33829</v>
      </c>
      <c r="J27" s="137">
        <v>23828</v>
      </c>
      <c r="K27" s="137">
        <v>57657</v>
      </c>
      <c r="L27" s="137">
        <v>22432</v>
      </c>
      <c r="M27" s="137">
        <v>16629</v>
      </c>
      <c r="N27" s="137">
        <v>39061</v>
      </c>
      <c r="O27" s="137">
        <v>27689</v>
      </c>
      <c r="P27" s="137">
        <v>25193</v>
      </c>
      <c r="Q27" s="137">
        <v>53213</v>
      </c>
      <c r="R27" s="137">
        <v>18160</v>
      </c>
      <c r="S27" s="137">
        <v>16443</v>
      </c>
      <c r="T27" s="137">
        <v>34603</v>
      </c>
    </row>
    <row r="28" spans="1:20" ht="15.75">
      <c r="A28" s="138">
        <v>2016</v>
      </c>
      <c r="B28" s="136">
        <v>7</v>
      </c>
      <c r="C28" s="137">
        <v>373506</v>
      </c>
      <c r="D28" s="137">
        <v>240632</v>
      </c>
      <c r="E28" s="137">
        <v>614138</v>
      </c>
      <c r="F28" s="137">
        <v>148004</v>
      </c>
      <c r="G28" s="137">
        <v>105116</v>
      </c>
      <c r="H28" s="137">
        <v>253120</v>
      </c>
      <c r="I28" s="137">
        <v>117348</v>
      </c>
      <c r="J28" s="137">
        <v>65224</v>
      </c>
      <c r="K28" s="137">
        <v>182572</v>
      </c>
      <c r="L28" s="137">
        <v>47203</v>
      </c>
      <c r="M28" s="137">
        <v>28752</v>
      </c>
      <c r="N28" s="137">
        <v>75955</v>
      </c>
      <c r="O28" s="137">
        <v>52907</v>
      </c>
      <c r="P28" s="137">
        <v>38349</v>
      </c>
      <c r="Q28" s="137">
        <v>91256</v>
      </c>
      <c r="R28" s="137">
        <v>20222</v>
      </c>
      <c r="S28" s="137">
        <v>14997</v>
      </c>
      <c r="T28" s="137">
        <v>35219</v>
      </c>
    </row>
    <row r="29" spans="1:20" ht="15.75">
      <c r="A29" s="138">
        <v>2017</v>
      </c>
      <c r="B29" s="136">
        <v>7</v>
      </c>
      <c r="C29" s="137">
        <v>416151</v>
      </c>
      <c r="D29" s="137">
        <v>230386</v>
      </c>
      <c r="E29" s="137">
        <v>646537</v>
      </c>
      <c r="F29" s="137">
        <v>153640</v>
      </c>
      <c r="G29" s="137">
        <v>97756</v>
      </c>
      <c r="H29" s="137">
        <v>251396</v>
      </c>
      <c r="I29" s="137">
        <v>62764</v>
      </c>
      <c r="J29" s="137">
        <v>36693</v>
      </c>
      <c r="K29" s="137">
        <v>99457</v>
      </c>
      <c r="L29" s="137">
        <v>22025</v>
      </c>
      <c r="M29" s="137">
        <v>15076</v>
      </c>
      <c r="N29" s="137">
        <v>37101</v>
      </c>
      <c r="O29" s="137">
        <v>43692</v>
      </c>
      <c r="P29" s="137">
        <v>36302</v>
      </c>
      <c r="Q29" s="137">
        <v>79994</v>
      </c>
      <c r="R29" s="137">
        <v>17229</v>
      </c>
      <c r="S29" s="137">
        <v>15876</v>
      </c>
      <c r="T29" s="137">
        <v>33105</v>
      </c>
    </row>
    <row r="30" spans="1:20" ht="15.75">
      <c r="B30" s="143"/>
    </row>
    <row r="31" spans="1:20" ht="18">
      <c r="A31" s="131"/>
      <c r="B31" s="143"/>
      <c r="C31" s="132" t="s">
        <v>274</v>
      </c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 t="str">
        <f>+C31</f>
        <v>Table 17 - SECONDARY EXAMINATION RESULTS DURING 2010 - 2017 (ALL BOARDS)</v>
      </c>
      <c r="P31" s="132"/>
      <c r="Q31" s="132"/>
      <c r="R31" s="132"/>
      <c r="S31" s="132"/>
      <c r="T31" s="132"/>
    </row>
    <row r="32" spans="1:20" ht="15" customHeight="1">
      <c r="A32" s="204" t="s">
        <v>215</v>
      </c>
      <c r="B32" s="228" t="s">
        <v>239</v>
      </c>
      <c r="C32" s="204" t="s">
        <v>188</v>
      </c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 t="s">
        <v>188</v>
      </c>
      <c r="P32" s="204"/>
      <c r="Q32" s="204"/>
      <c r="R32" s="204"/>
      <c r="S32" s="204"/>
      <c r="T32" s="204"/>
    </row>
    <row r="33" spans="1:20">
      <c r="A33" s="204"/>
      <c r="B33" s="229"/>
      <c r="C33" s="204" t="s">
        <v>216</v>
      </c>
      <c r="D33" s="204"/>
      <c r="E33" s="204"/>
      <c r="F33" s="204"/>
      <c r="G33" s="204"/>
      <c r="H33" s="204"/>
      <c r="I33" s="204" t="s">
        <v>217</v>
      </c>
      <c r="J33" s="204"/>
      <c r="K33" s="204"/>
      <c r="L33" s="204"/>
      <c r="M33" s="204"/>
      <c r="N33" s="204"/>
      <c r="O33" s="204" t="s">
        <v>218</v>
      </c>
      <c r="P33" s="204"/>
      <c r="Q33" s="204"/>
      <c r="R33" s="204"/>
      <c r="S33" s="204"/>
      <c r="T33" s="204"/>
    </row>
    <row r="34" spans="1:20">
      <c r="A34" s="204"/>
      <c r="B34" s="229"/>
      <c r="C34" s="204" t="s">
        <v>5</v>
      </c>
      <c r="D34" s="204"/>
      <c r="E34" s="204"/>
      <c r="F34" s="204" t="s">
        <v>6</v>
      </c>
      <c r="G34" s="204"/>
      <c r="H34" s="204"/>
      <c r="I34" s="204" t="s">
        <v>5</v>
      </c>
      <c r="J34" s="204"/>
      <c r="K34" s="204"/>
      <c r="L34" s="204" t="s">
        <v>6</v>
      </c>
      <c r="M34" s="204"/>
      <c r="N34" s="204"/>
      <c r="O34" s="204" t="s">
        <v>5</v>
      </c>
      <c r="P34" s="204"/>
      <c r="Q34" s="204"/>
      <c r="R34" s="204" t="s">
        <v>6</v>
      </c>
      <c r="S34" s="204"/>
      <c r="T34" s="204"/>
    </row>
    <row r="35" spans="1:20">
      <c r="A35" s="204"/>
      <c r="B35" s="229"/>
      <c r="C35" s="184" t="s">
        <v>43</v>
      </c>
      <c r="D35" s="184" t="s">
        <v>44</v>
      </c>
      <c r="E35" s="184" t="s">
        <v>3</v>
      </c>
      <c r="F35" s="184" t="s">
        <v>43</v>
      </c>
      <c r="G35" s="184" t="s">
        <v>44</v>
      </c>
      <c r="H35" s="184" t="s">
        <v>3</v>
      </c>
      <c r="I35" s="184" t="s">
        <v>43</v>
      </c>
      <c r="J35" s="184" t="s">
        <v>44</v>
      </c>
      <c r="K35" s="184" t="s">
        <v>3</v>
      </c>
      <c r="L35" s="184" t="s">
        <v>43</v>
      </c>
      <c r="M35" s="184" t="s">
        <v>44</v>
      </c>
      <c r="N35" s="184" t="s">
        <v>3</v>
      </c>
      <c r="O35" s="184" t="s">
        <v>43</v>
      </c>
      <c r="P35" s="184" t="s">
        <v>44</v>
      </c>
      <c r="Q35" s="184" t="s">
        <v>3</v>
      </c>
      <c r="R35" s="184" t="s">
        <v>43</v>
      </c>
      <c r="S35" s="184" t="s">
        <v>44</v>
      </c>
      <c r="T35" s="184" t="s">
        <v>3</v>
      </c>
    </row>
    <row r="36" spans="1:20">
      <c r="A36" s="134">
        <v>1</v>
      </c>
      <c r="B36" s="134">
        <v>2</v>
      </c>
      <c r="C36" s="134">
        <v>3</v>
      </c>
      <c r="D36" s="134">
        <v>4</v>
      </c>
      <c r="E36" s="134">
        <v>5</v>
      </c>
      <c r="F36" s="134">
        <v>6</v>
      </c>
      <c r="G36" s="134">
        <v>7</v>
      </c>
      <c r="H36" s="134">
        <v>8</v>
      </c>
      <c r="I36" s="134">
        <v>9</v>
      </c>
      <c r="J36" s="134">
        <v>10</v>
      </c>
      <c r="K36" s="134">
        <v>11</v>
      </c>
      <c r="L36" s="134">
        <v>12</v>
      </c>
      <c r="M36" s="134">
        <v>13</v>
      </c>
      <c r="N36" s="134">
        <v>14</v>
      </c>
      <c r="O36" s="134">
        <v>15</v>
      </c>
      <c r="P36" s="134">
        <v>16</v>
      </c>
      <c r="Q36" s="134">
        <v>17</v>
      </c>
      <c r="R36" s="134">
        <v>18</v>
      </c>
      <c r="S36" s="134">
        <v>19</v>
      </c>
      <c r="T36" s="134">
        <v>20</v>
      </c>
    </row>
    <row r="37" spans="1:20" ht="15.75">
      <c r="A37" s="135">
        <v>2010</v>
      </c>
      <c r="B37" s="136">
        <f t="shared" ref="B37" si="0">+B7+B22</f>
        <v>40</v>
      </c>
      <c r="C37" s="137">
        <v>9684041</v>
      </c>
      <c r="D37" s="137">
        <v>7565925</v>
      </c>
      <c r="E37" s="137">
        <v>17249966</v>
      </c>
      <c r="F37" s="137">
        <v>7029237</v>
      </c>
      <c r="G37" s="137">
        <v>5793147</v>
      </c>
      <c r="H37" s="137">
        <v>12822384</v>
      </c>
      <c r="I37" s="137">
        <v>1562519</v>
      </c>
      <c r="J37" s="137">
        <v>1197413</v>
      </c>
      <c r="K37" s="137">
        <v>2759932</v>
      </c>
      <c r="L37" s="137">
        <v>1043901</v>
      </c>
      <c r="M37" s="137">
        <v>847979</v>
      </c>
      <c r="N37" s="137">
        <v>1891880</v>
      </c>
      <c r="O37" s="137">
        <v>643452</v>
      </c>
      <c r="P37" s="137">
        <v>502036</v>
      </c>
      <c r="Q37" s="137">
        <v>1145488</v>
      </c>
      <c r="R37" s="137">
        <v>396628</v>
      </c>
      <c r="S37" s="137">
        <v>305158</v>
      </c>
      <c r="T37" s="137">
        <v>701786</v>
      </c>
    </row>
    <row r="38" spans="1:20" ht="15.75">
      <c r="A38" s="138">
        <v>2011</v>
      </c>
      <c r="B38" s="136">
        <f t="shared" ref="B38" si="1">+B8+B23</f>
        <v>40</v>
      </c>
      <c r="C38" s="137">
        <v>10118563</v>
      </c>
      <c r="D38" s="137">
        <v>8037937</v>
      </c>
      <c r="E38" s="137">
        <v>18161271</v>
      </c>
      <c r="F38" s="137">
        <v>7371246</v>
      </c>
      <c r="G38" s="137">
        <v>6131148</v>
      </c>
      <c r="H38" s="137">
        <v>13504606</v>
      </c>
      <c r="I38" s="137">
        <v>1742153</v>
      </c>
      <c r="J38" s="137">
        <v>1413230</v>
      </c>
      <c r="K38" s="137">
        <v>3155383</v>
      </c>
      <c r="L38" s="137">
        <v>1181106</v>
      </c>
      <c r="M38" s="137">
        <v>996222</v>
      </c>
      <c r="N38" s="137">
        <v>2177328</v>
      </c>
      <c r="O38" s="137">
        <v>698190</v>
      </c>
      <c r="P38" s="137">
        <v>562449</v>
      </c>
      <c r="Q38" s="137">
        <v>1260639</v>
      </c>
      <c r="R38" s="137">
        <v>438353</v>
      </c>
      <c r="S38" s="137">
        <v>349358</v>
      </c>
      <c r="T38" s="137">
        <v>787711</v>
      </c>
    </row>
    <row r="39" spans="1:20" ht="15.75">
      <c r="A39" s="135">
        <v>2012</v>
      </c>
      <c r="B39" s="136">
        <f t="shared" ref="B39" si="2">+B9+B24</f>
        <v>40</v>
      </c>
      <c r="C39" s="137">
        <v>10287144</v>
      </c>
      <c r="D39" s="137">
        <v>8287633</v>
      </c>
      <c r="E39" s="137">
        <v>18574777</v>
      </c>
      <c r="F39" s="137">
        <v>7648530</v>
      </c>
      <c r="G39" s="137">
        <v>6462590</v>
      </c>
      <c r="H39" s="137">
        <v>14111120</v>
      </c>
      <c r="I39" s="137">
        <v>1653275</v>
      </c>
      <c r="J39" s="137">
        <v>1315217</v>
      </c>
      <c r="K39" s="137">
        <v>2968492</v>
      </c>
      <c r="L39" s="137">
        <v>1132109</v>
      </c>
      <c r="M39" s="137">
        <v>950433</v>
      </c>
      <c r="N39" s="137">
        <v>2082542</v>
      </c>
      <c r="O39" s="137">
        <v>677858</v>
      </c>
      <c r="P39" s="137">
        <v>575279</v>
      </c>
      <c r="Q39" s="137">
        <v>1253137</v>
      </c>
      <c r="R39" s="137">
        <v>416962</v>
      </c>
      <c r="S39" s="137">
        <v>352776</v>
      </c>
      <c r="T39" s="137">
        <v>769738</v>
      </c>
    </row>
    <row r="40" spans="1:20" ht="15.75">
      <c r="A40" s="138">
        <v>2013</v>
      </c>
      <c r="B40" s="136">
        <f t="shared" ref="B40" si="3">+B10+B25</f>
        <v>41</v>
      </c>
      <c r="C40" s="137">
        <v>10904655</v>
      </c>
      <c r="D40" s="137">
        <v>8829960</v>
      </c>
      <c r="E40" s="137">
        <v>19734615</v>
      </c>
      <c r="F40" s="137">
        <v>8257716</v>
      </c>
      <c r="G40" s="137">
        <v>7061772</v>
      </c>
      <c r="H40" s="137">
        <v>15319488</v>
      </c>
      <c r="I40" s="137">
        <v>1825760</v>
      </c>
      <c r="J40" s="137">
        <v>1489446</v>
      </c>
      <c r="K40" s="137">
        <v>3315206</v>
      </c>
      <c r="L40" s="137">
        <v>1265090</v>
      </c>
      <c r="M40" s="137">
        <v>1093073</v>
      </c>
      <c r="N40" s="137">
        <v>2358163</v>
      </c>
      <c r="O40" s="137">
        <v>787070</v>
      </c>
      <c r="P40" s="137">
        <v>691945</v>
      </c>
      <c r="Q40" s="137">
        <v>1479015</v>
      </c>
      <c r="R40" s="137">
        <v>502983</v>
      </c>
      <c r="S40" s="137">
        <v>446062</v>
      </c>
      <c r="T40" s="137">
        <v>949045</v>
      </c>
    </row>
    <row r="41" spans="1:20" ht="15.75">
      <c r="A41" s="138">
        <v>2014</v>
      </c>
      <c r="B41" s="136">
        <f t="shared" ref="B41" si="4">+B11+B26</f>
        <v>41</v>
      </c>
      <c r="C41" s="137">
        <v>10601867</v>
      </c>
      <c r="D41" s="137">
        <v>8864399</v>
      </c>
      <c r="E41" s="137">
        <v>19466266</v>
      </c>
      <c r="F41" s="137">
        <v>8221455</v>
      </c>
      <c r="G41" s="137">
        <v>7171919</v>
      </c>
      <c r="H41" s="137">
        <v>15393374</v>
      </c>
      <c r="I41" s="137">
        <v>1808730</v>
      </c>
      <c r="J41" s="137">
        <v>1518501</v>
      </c>
      <c r="K41" s="137">
        <v>3327231</v>
      </c>
      <c r="L41" s="137">
        <v>1294748</v>
      </c>
      <c r="M41" s="137">
        <v>1142190</v>
      </c>
      <c r="N41" s="137">
        <v>2436938</v>
      </c>
      <c r="O41" s="137">
        <v>801513</v>
      </c>
      <c r="P41" s="137">
        <v>735177</v>
      </c>
      <c r="Q41" s="137">
        <v>1536690</v>
      </c>
      <c r="R41" s="137">
        <v>522123</v>
      </c>
      <c r="S41" s="137">
        <v>469796</v>
      </c>
      <c r="T41" s="137">
        <v>991919</v>
      </c>
    </row>
    <row r="42" spans="1:20" ht="15.75">
      <c r="A42" s="138">
        <v>2015</v>
      </c>
      <c r="B42" s="136">
        <f t="shared" ref="B42" si="5">+B12+B27</f>
        <v>41</v>
      </c>
      <c r="C42" s="137">
        <v>10292567</v>
      </c>
      <c r="D42" s="137">
        <v>8865570</v>
      </c>
      <c r="E42" s="137">
        <v>19158137</v>
      </c>
      <c r="F42" s="137">
        <v>7968166</v>
      </c>
      <c r="G42" s="137">
        <v>7136789</v>
      </c>
      <c r="H42" s="137">
        <v>15104955</v>
      </c>
      <c r="I42" s="137">
        <v>1762729</v>
      </c>
      <c r="J42" s="137">
        <v>1519038</v>
      </c>
      <c r="K42" s="137">
        <v>3281767</v>
      </c>
      <c r="L42" s="137">
        <v>1266714</v>
      </c>
      <c r="M42" s="137">
        <v>1136130</v>
      </c>
      <c r="N42" s="137">
        <v>2402844</v>
      </c>
      <c r="O42" s="137">
        <v>783988</v>
      </c>
      <c r="P42" s="137">
        <v>736790</v>
      </c>
      <c r="Q42" s="137">
        <v>1521109</v>
      </c>
      <c r="R42" s="137">
        <v>509950</v>
      </c>
      <c r="S42" s="137">
        <v>466163</v>
      </c>
      <c r="T42" s="137">
        <v>976113</v>
      </c>
    </row>
    <row r="43" spans="1:20" ht="15.75">
      <c r="A43" s="138">
        <v>2016</v>
      </c>
      <c r="B43" s="136">
        <f t="shared" ref="B43" si="6">+B13+B28</f>
        <v>49</v>
      </c>
      <c r="C43" s="137">
        <v>10820446</v>
      </c>
      <c r="D43" s="137">
        <v>9189510</v>
      </c>
      <c r="E43" s="137">
        <v>20009956</v>
      </c>
      <c r="F43" s="137">
        <v>8266497</v>
      </c>
      <c r="G43" s="137">
        <v>7245671</v>
      </c>
      <c r="H43" s="137">
        <v>15512168</v>
      </c>
      <c r="I43" s="137">
        <v>1958214</v>
      </c>
      <c r="J43" s="137">
        <v>1656040</v>
      </c>
      <c r="K43" s="137">
        <v>3614254</v>
      </c>
      <c r="L43" s="137">
        <v>1371876</v>
      </c>
      <c r="M43" s="137">
        <v>1215805</v>
      </c>
      <c r="N43" s="137">
        <v>2587681</v>
      </c>
      <c r="O43" s="137">
        <v>832040</v>
      </c>
      <c r="P43" s="137">
        <v>773005</v>
      </c>
      <c r="Q43" s="137">
        <v>1605045</v>
      </c>
      <c r="R43" s="137">
        <v>527895</v>
      </c>
      <c r="S43" s="137">
        <v>491874</v>
      </c>
      <c r="T43" s="137">
        <v>1019769</v>
      </c>
    </row>
    <row r="44" spans="1:20" ht="15.75">
      <c r="A44" s="138">
        <v>2017</v>
      </c>
      <c r="B44" s="136">
        <f t="shared" ref="B44" si="7">+B14+B29</f>
        <v>48</v>
      </c>
      <c r="C44" s="137">
        <v>10765030</v>
      </c>
      <c r="D44" s="137">
        <v>9210795</v>
      </c>
      <c r="E44" s="137">
        <v>19975825</v>
      </c>
      <c r="F44" s="137">
        <v>8028747</v>
      </c>
      <c r="G44" s="137">
        <v>7106745</v>
      </c>
      <c r="H44" s="137">
        <v>15135492</v>
      </c>
      <c r="I44" s="137">
        <v>1884483</v>
      </c>
      <c r="J44" s="137">
        <v>1655754</v>
      </c>
      <c r="K44" s="137">
        <v>3540237</v>
      </c>
      <c r="L44" s="137">
        <v>1290811</v>
      </c>
      <c r="M44" s="137">
        <v>1178673</v>
      </c>
      <c r="N44" s="137">
        <v>2469484</v>
      </c>
      <c r="O44" s="137">
        <v>804344</v>
      </c>
      <c r="P44" s="137">
        <v>770760</v>
      </c>
      <c r="Q44" s="137">
        <v>1575104</v>
      </c>
      <c r="R44" s="137">
        <v>528205</v>
      </c>
      <c r="S44" s="137">
        <v>509021</v>
      </c>
      <c r="T44" s="137">
        <v>1037226</v>
      </c>
    </row>
  </sheetData>
  <mergeCells count="39">
    <mergeCell ref="L34:N34"/>
    <mergeCell ref="O34:Q34"/>
    <mergeCell ref="R34:T34"/>
    <mergeCell ref="A32:A35"/>
    <mergeCell ref="B32:B35"/>
    <mergeCell ref="C32:N32"/>
    <mergeCell ref="O32:T32"/>
    <mergeCell ref="C33:H33"/>
    <mergeCell ref="I33:N33"/>
    <mergeCell ref="O33:T33"/>
    <mergeCell ref="C34:E34"/>
    <mergeCell ref="F34:H34"/>
    <mergeCell ref="I34:K34"/>
    <mergeCell ref="C19:E19"/>
    <mergeCell ref="F19:H19"/>
    <mergeCell ref="I19:K19"/>
    <mergeCell ref="L19:N19"/>
    <mergeCell ref="O19:Q19"/>
    <mergeCell ref="R19:T19"/>
    <mergeCell ref="L4:N4"/>
    <mergeCell ref="O4:Q4"/>
    <mergeCell ref="R4:T4"/>
    <mergeCell ref="A17:A20"/>
    <mergeCell ref="B17:B20"/>
    <mergeCell ref="C17:N17"/>
    <mergeCell ref="O17:T17"/>
    <mergeCell ref="C18:H18"/>
    <mergeCell ref="I18:N18"/>
    <mergeCell ref="O18:T18"/>
    <mergeCell ref="A2:A5"/>
    <mergeCell ref="B2:B5"/>
    <mergeCell ref="C2:N2"/>
    <mergeCell ref="O2:T2"/>
    <mergeCell ref="C3:H3"/>
    <mergeCell ref="I3:N3"/>
    <mergeCell ref="O3:T3"/>
    <mergeCell ref="C4:E4"/>
    <mergeCell ref="F4:H4"/>
    <mergeCell ref="I4:K4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Sheet1</vt:lpstr>
      <vt:lpstr>Class-X Boardwise</vt:lpstr>
      <vt:lpstr>Board</vt:lpstr>
      <vt:lpstr>Open Board</vt:lpstr>
      <vt:lpstr>TS</vt:lpstr>
      <vt:lpstr>TS_Final</vt:lpstr>
      <vt:lpstr>Board!Print_Area</vt:lpstr>
      <vt:lpstr>TS!Print_Area</vt:lpstr>
      <vt:lpstr>TS_Final!Print_Area</vt:lpstr>
      <vt:lpstr>Board!Print_Titles</vt:lpstr>
      <vt:lpstr>TS_Final!Print_Titles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Dilip</cp:lastModifiedBy>
  <cp:lastPrinted>2020-10-06T09:29:41Z</cp:lastPrinted>
  <dcterms:created xsi:type="dcterms:W3CDTF">2018-01-23T05:44:31Z</dcterms:created>
  <dcterms:modified xsi:type="dcterms:W3CDTF">2020-10-06T09:29:46Z</dcterms:modified>
</cp:coreProperties>
</file>